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OneDrive\Masaüstü\"/>
    </mc:Choice>
  </mc:AlternateContent>
  <bookViews>
    <workbookView xWindow="0" yWindow="0" windowWidth="23040" windowHeight="9084" activeTab="3"/>
  </bookViews>
  <sheets>
    <sheet name="OCAK" sheetId="16" r:id="rId1"/>
    <sheet name="ŞUBAT" sheetId="15" r:id="rId2"/>
    <sheet name="MART" sheetId="17" r:id="rId3"/>
    <sheet name="NİSAN" sheetId="1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8" l="1"/>
  <c r="H6" i="18"/>
  <c r="E6" i="18"/>
  <c r="F6" i="18" s="1"/>
  <c r="G6" i="18" s="1"/>
  <c r="N33" i="18"/>
  <c r="M33" i="18"/>
  <c r="L33" i="18"/>
  <c r="K33" i="18"/>
  <c r="J33" i="18"/>
  <c r="E33" i="18"/>
  <c r="F33" i="18" s="1"/>
  <c r="G33" i="18" s="1"/>
  <c r="F32" i="18"/>
  <c r="G32" i="18" s="1"/>
  <c r="C32" i="18"/>
  <c r="D32" i="18" s="1"/>
  <c r="F31" i="18"/>
  <c r="G31" i="18" s="1"/>
  <c r="C31" i="18"/>
  <c r="D31" i="18" s="1"/>
  <c r="F30" i="18"/>
  <c r="G30" i="18" s="1"/>
  <c r="C30" i="18"/>
  <c r="D30" i="18" s="1"/>
  <c r="F29" i="18"/>
  <c r="G29" i="18" s="1"/>
  <c r="C29" i="18"/>
  <c r="D29" i="18" s="1"/>
  <c r="F28" i="18"/>
  <c r="G28" i="18" s="1"/>
  <c r="C28" i="18"/>
  <c r="D28" i="18" s="1"/>
  <c r="F27" i="18"/>
  <c r="G27" i="18" s="1"/>
  <c r="C27" i="18"/>
  <c r="D27" i="18" s="1"/>
  <c r="F26" i="18"/>
  <c r="G26" i="18" s="1"/>
  <c r="C26" i="18"/>
  <c r="D26" i="18" s="1"/>
  <c r="F25" i="18"/>
  <c r="G25" i="18" s="1"/>
  <c r="C25" i="18"/>
  <c r="D25" i="18" s="1"/>
  <c r="F24" i="18"/>
  <c r="G24" i="18" s="1"/>
  <c r="C24" i="18"/>
  <c r="D24" i="18" s="1"/>
  <c r="F23" i="18"/>
  <c r="G23" i="18" s="1"/>
  <c r="C23" i="18"/>
  <c r="D23" i="18" s="1"/>
  <c r="F22" i="18"/>
  <c r="G22" i="18" s="1"/>
  <c r="C22" i="18"/>
  <c r="D22" i="18" s="1"/>
  <c r="F21" i="18"/>
  <c r="G21" i="18" s="1"/>
  <c r="C21" i="18"/>
  <c r="D21" i="18" s="1"/>
  <c r="F20" i="18"/>
  <c r="G20" i="18" s="1"/>
  <c r="C20" i="18"/>
  <c r="D20" i="18" s="1"/>
  <c r="F19" i="18"/>
  <c r="G19" i="18" s="1"/>
  <c r="C19" i="18"/>
  <c r="D19" i="18" s="1"/>
  <c r="H33" i="18"/>
  <c r="F18" i="18"/>
  <c r="G18" i="18" s="1"/>
  <c r="C18" i="18"/>
  <c r="D18" i="18" s="1"/>
  <c r="F17" i="18"/>
  <c r="G17" i="18" s="1"/>
  <c r="C17" i="18"/>
  <c r="D17" i="18" s="1"/>
  <c r="F16" i="18"/>
  <c r="G16" i="18" s="1"/>
  <c r="C16" i="18"/>
  <c r="D16" i="18" s="1"/>
  <c r="F15" i="18"/>
  <c r="G15" i="18" s="1"/>
  <c r="C15" i="18"/>
  <c r="D15" i="18" s="1"/>
  <c r="F14" i="18"/>
  <c r="G14" i="18" s="1"/>
  <c r="C14" i="18"/>
  <c r="D14" i="18" s="1"/>
  <c r="F13" i="18"/>
  <c r="G13" i="18" s="1"/>
  <c r="C13" i="18"/>
  <c r="D13" i="18" s="1"/>
  <c r="F12" i="18"/>
  <c r="G12" i="18" s="1"/>
  <c r="C12" i="18"/>
  <c r="D12" i="18" s="1"/>
  <c r="F11" i="18"/>
  <c r="G11" i="18" s="1"/>
  <c r="C11" i="18"/>
  <c r="D11" i="18" s="1"/>
  <c r="F10" i="18"/>
  <c r="G10" i="18" s="1"/>
  <c r="C10" i="18"/>
  <c r="D10" i="18" s="1"/>
  <c r="F9" i="18"/>
  <c r="G9" i="18" s="1"/>
  <c r="B33" i="18"/>
  <c r="C33" i="18" s="1"/>
  <c r="D33" i="18" s="1"/>
  <c r="F8" i="18"/>
  <c r="G8" i="18" s="1"/>
  <c r="C8" i="18"/>
  <c r="D8" i="18" s="1"/>
  <c r="F7" i="18"/>
  <c r="G7" i="18" s="1"/>
  <c r="C7" i="18"/>
  <c r="D7" i="18" s="1"/>
  <c r="C6" i="18"/>
  <c r="D6" i="18" s="1"/>
  <c r="F5" i="18"/>
  <c r="G5" i="18" s="1"/>
  <c r="C5" i="18"/>
  <c r="D5" i="18" s="1"/>
  <c r="F4" i="18"/>
  <c r="G4" i="18" s="1"/>
  <c r="C4" i="18"/>
  <c r="D4" i="18" s="1"/>
  <c r="F3" i="18"/>
  <c r="G3" i="18" s="1"/>
  <c r="C3" i="18"/>
  <c r="D3" i="18" s="1"/>
  <c r="C9" i="18" l="1"/>
  <c r="D9" i="18" s="1"/>
  <c r="I31" i="17"/>
  <c r="E31" i="17"/>
  <c r="B31" i="17"/>
  <c r="I25" i="17"/>
  <c r="E25" i="17"/>
  <c r="B25" i="17"/>
  <c r="C32" i="17" l="1"/>
  <c r="D32" i="17" s="1"/>
  <c r="F32" i="17"/>
  <c r="G32" i="17"/>
  <c r="C33" i="17"/>
  <c r="D33" i="17" s="1"/>
  <c r="F33" i="17"/>
  <c r="G33" i="17"/>
  <c r="I23" i="17"/>
  <c r="H23" i="17"/>
  <c r="E23" i="17"/>
  <c r="I18" i="17" l="1"/>
  <c r="H18" i="17"/>
  <c r="E18" i="17"/>
  <c r="B18" i="17"/>
  <c r="I16" i="17" l="1"/>
  <c r="E16" i="17"/>
  <c r="B16" i="17"/>
  <c r="I12" i="17" l="1"/>
  <c r="E12" i="17"/>
  <c r="I10" i="17"/>
  <c r="H10" i="17"/>
  <c r="E10" i="17"/>
  <c r="B10" i="17"/>
  <c r="I9" i="17"/>
  <c r="H9" i="17"/>
  <c r="E9" i="17"/>
  <c r="B9" i="17"/>
  <c r="I8" i="17"/>
  <c r="I3" i="17" l="1"/>
  <c r="C27" i="17" l="1"/>
  <c r="D27" i="17" s="1"/>
  <c r="F27" i="17"/>
  <c r="G27" i="17" s="1"/>
  <c r="C28" i="17"/>
  <c r="D28" i="17"/>
  <c r="F28" i="17"/>
  <c r="G28" i="17"/>
  <c r="C29" i="17"/>
  <c r="D29" i="17" s="1"/>
  <c r="F29" i="17"/>
  <c r="G29" i="17"/>
  <c r="N34" i="17"/>
  <c r="M34" i="17"/>
  <c r="L34" i="17"/>
  <c r="K34" i="17"/>
  <c r="J34" i="17"/>
  <c r="H34" i="17"/>
  <c r="E34" i="17"/>
  <c r="F34" i="17" s="1"/>
  <c r="G34" i="17" s="1"/>
  <c r="F31" i="17"/>
  <c r="G31" i="17" s="1"/>
  <c r="C31" i="17"/>
  <c r="D31" i="17" s="1"/>
  <c r="I34" i="17"/>
  <c r="F30" i="17"/>
  <c r="G30" i="17" s="1"/>
  <c r="C30" i="17"/>
  <c r="D30" i="17" s="1"/>
  <c r="F26" i="17"/>
  <c r="G26" i="17" s="1"/>
  <c r="C26" i="17"/>
  <c r="D26" i="17" s="1"/>
  <c r="F25" i="17"/>
  <c r="G25" i="17" s="1"/>
  <c r="C25" i="17"/>
  <c r="D25" i="17" s="1"/>
  <c r="F24" i="17"/>
  <c r="G24" i="17" s="1"/>
  <c r="C24" i="17"/>
  <c r="D24" i="17" s="1"/>
  <c r="F23" i="17"/>
  <c r="G23" i="17" s="1"/>
  <c r="C23" i="17"/>
  <c r="D23" i="17" s="1"/>
  <c r="F22" i="17"/>
  <c r="G22" i="17" s="1"/>
  <c r="C22" i="17"/>
  <c r="D22" i="17" s="1"/>
  <c r="F21" i="17"/>
  <c r="G21" i="17" s="1"/>
  <c r="C21" i="17"/>
  <c r="D21" i="17" s="1"/>
  <c r="F20" i="17"/>
  <c r="G20" i="17" s="1"/>
  <c r="C20" i="17"/>
  <c r="D20" i="17" s="1"/>
  <c r="F19" i="17"/>
  <c r="G19" i="17" s="1"/>
  <c r="C19" i="17"/>
  <c r="D19" i="17" s="1"/>
  <c r="F18" i="17"/>
  <c r="G18" i="17" s="1"/>
  <c r="C18" i="17"/>
  <c r="D18" i="17" s="1"/>
  <c r="F17" i="17"/>
  <c r="G17" i="17" s="1"/>
  <c r="B34" i="17"/>
  <c r="C34" i="17" s="1"/>
  <c r="D34" i="17" s="1"/>
  <c r="F16" i="17"/>
  <c r="G16" i="17" s="1"/>
  <c r="C16" i="17"/>
  <c r="D16" i="17" s="1"/>
  <c r="F15" i="17"/>
  <c r="G15" i="17" s="1"/>
  <c r="C15" i="17"/>
  <c r="D15" i="17" s="1"/>
  <c r="F14" i="17"/>
  <c r="G14" i="17" s="1"/>
  <c r="C14" i="17"/>
  <c r="D14" i="17" s="1"/>
  <c r="F13" i="17"/>
  <c r="G13" i="17" s="1"/>
  <c r="C13" i="17"/>
  <c r="D13" i="17" s="1"/>
  <c r="F12" i="17"/>
  <c r="G12" i="17" s="1"/>
  <c r="C12" i="17"/>
  <c r="D12" i="17" s="1"/>
  <c r="F11" i="17"/>
  <c r="G11" i="17" s="1"/>
  <c r="C11" i="17"/>
  <c r="D11" i="17" s="1"/>
  <c r="F10" i="17"/>
  <c r="G10" i="17" s="1"/>
  <c r="C10" i="17"/>
  <c r="D10" i="17" s="1"/>
  <c r="F9" i="17"/>
  <c r="G9" i="17" s="1"/>
  <c r="C9" i="17"/>
  <c r="D9" i="17" s="1"/>
  <c r="F8" i="17"/>
  <c r="G8" i="17" s="1"/>
  <c r="C8" i="17"/>
  <c r="D8" i="17" s="1"/>
  <c r="F7" i="17"/>
  <c r="G7" i="17" s="1"/>
  <c r="C7" i="17"/>
  <c r="D7" i="17" s="1"/>
  <c r="F6" i="17"/>
  <c r="G6" i="17" s="1"/>
  <c r="C6" i="17"/>
  <c r="D6" i="17" s="1"/>
  <c r="F5" i="17"/>
  <c r="G5" i="17" s="1"/>
  <c r="C5" i="17"/>
  <c r="D5" i="17" s="1"/>
  <c r="F4" i="17"/>
  <c r="G4" i="17" s="1"/>
  <c r="C4" i="17"/>
  <c r="D4" i="17" s="1"/>
  <c r="F3" i="17"/>
  <c r="G3" i="17" s="1"/>
  <c r="C3" i="17"/>
  <c r="D3" i="17" s="1"/>
  <c r="C17" i="17" l="1"/>
  <c r="D17" i="17" s="1"/>
  <c r="I29" i="15"/>
  <c r="J31" i="15"/>
  <c r="I28" i="15"/>
  <c r="I27" i="15"/>
  <c r="B21" i="15"/>
  <c r="N31" i="15"/>
  <c r="M31" i="15"/>
  <c r="L31" i="15"/>
  <c r="K31" i="15"/>
  <c r="J34" i="16" l="1"/>
  <c r="B17" i="15" l="1"/>
  <c r="K36" i="16" l="1"/>
  <c r="E31" i="15" l="1"/>
  <c r="F31" i="15" s="1"/>
  <c r="G31" i="15" s="1"/>
  <c r="F30" i="15"/>
  <c r="G30" i="15" s="1"/>
  <c r="C30" i="15"/>
  <c r="D30" i="15" s="1"/>
  <c r="F29" i="15"/>
  <c r="G29" i="15" s="1"/>
  <c r="C29" i="15"/>
  <c r="D29" i="15" s="1"/>
  <c r="F28" i="15"/>
  <c r="G28" i="15" s="1"/>
  <c r="C28" i="15"/>
  <c r="D28" i="15" s="1"/>
  <c r="H31" i="15"/>
  <c r="F27" i="15"/>
  <c r="G27" i="15" s="1"/>
  <c r="C27" i="15"/>
  <c r="D27" i="15" s="1"/>
  <c r="F26" i="15"/>
  <c r="G26" i="15" s="1"/>
  <c r="C26" i="15"/>
  <c r="D26" i="15" s="1"/>
  <c r="F25" i="15"/>
  <c r="G25" i="15" s="1"/>
  <c r="C25" i="15"/>
  <c r="D25" i="15" s="1"/>
  <c r="F24" i="15"/>
  <c r="G24" i="15" s="1"/>
  <c r="C24" i="15"/>
  <c r="D24" i="15" s="1"/>
  <c r="F23" i="15"/>
  <c r="G23" i="15" s="1"/>
  <c r="C23" i="15"/>
  <c r="D23" i="15" s="1"/>
  <c r="F22" i="15"/>
  <c r="G22" i="15" s="1"/>
  <c r="C22" i="15"/>
  <c r="D22" i="15" s="1"/>
  <c r="F21" i="15"/>
  <c r="G21" i="15" s="1"/>
  <c r="C21" i="15"/>
  <c r="D21" i="15" s="1"/>
  <c r="F20" i="15"/>
  <c r="G20" i="15" s="1"/>
  <c r="C20" i="15"/>
  <c r="D20" i="15" s="1"/>
  <c r="F19" i="15"/>
  <c r="G19" i="15" s="1"/>
  <c r="C19" i="15"/>
  <c r="D19" i="15" s="1"/>
  <c r="F18" i="15"/>
  <c r="G18" i="15" s="1"/>
  <c r="C18" i="15"/>
  <c r="D18" i="15" s="1"/>
  <c r="F17" i="15"/>
  <c r="G17" i="15" s="1"/>
  <c r="C17" i="15"/>
  <c r="D17" i="15" s="1"/>
  <c r="F16" i="15"/>
  <c r="G16" i="15" s="1"/>
  <c r="C16" i="15"/>
  <c r="D16" i="15" s="1"/>
  <c r="F15" i="15"/>
  <c r="G15" i="15" s="1"/>
  <c r="C15" i="15"/>
  <c r="D15" i="15" s="1"/>
  <c r="F14" i="15"/>
  <c r="G14" i="15" s="1"/>
  <c r="C14" i="15"/>
  <c r="D14" i="15" s="1"/>
  <c r="F13" i="15"/>
  <c r="G13" i="15" s="1"/>
  <c r="C13" i="15"/>
  <c r="D13" i="15" s="1"/>
  <c r="F12" i="15"/>
  <c r="G12" i="15" s="1"/>
  <c r="C12" i="15"/>
  <c r="D12" i="15" s="1"/>
  <c r="F11" i="15"/>
  <c r="G11" i="15" s="1"/>
  <c r="C11" i="15"/>
  <c r="D11" i="15" s="1"/>
  <c r="F10" i="15"/>
  <c r="G10" i="15" s="1"/>
  <c r="C10" i="15"/>
  <c r="D10" i="15" s="1"/>
  <c r="F9" i="15"/>
  <c r="G9" i="15" s="1"/>
  <c r="C9" i="15"/>
  <c r="D9" i="15" s="1"/>
  <c r="F8" i="15"/>
  <c r="G8" i="15" s="1"/>
  <c r="C8" i="15"/>
  <c r="D8" i="15" s="1"/>
  <c r="F7" i="15"/>
  <c r="G7" i="15" s="1"/>
  <c r="C7" i="15"/>
  <c r="D7" i="15" s="1"/>
  <c r="F6" i="15"/>
  <c r="G6" i="15" s="1"/>
  <c r="C6" i="15"/>
  <c r="D6" i="15" s="1"/>
  <c r="I31" i="15"/>
  <c r="F5" i="15"/>
  <c r="G5" i="15" s="1"/>
  <c r="C5" i="15"/>
  <c r="D5" i="15" s="1"/>
  <c r="B31" i="15"/>
  <c r="C31" i="15" s="1"/>
  <c r="D31" i="15" s="1"/>
  <c r="F4" i="15"/>
  <c r="G4" i="15" s="1"/>
  <c r="C4" i="15"/>
  <c r="D4" i="15" s="1"/>
  <c r="F3" i="15"/>
  <c r="G3" i="15" s="1"/>
  <c r="C3" i="15"/>
  <c r="D3" i="15" s="1"/>
  <c r="B29" i="16" l="1"/>
  <c r="I27" i="16"/>
  <c r="H27" i="16"/>
  <c r="E27" i="16"/>
  <c r="B27" i="16"/>
  <c r="I5" i="16" l="1"/>
  <c r="E5" i="16"/>
  <c r="B5" i="16"/>
  <c r="F19" i="16"/>
  <c r="G19" i="16" s="1"/>
  <c r="F20" i="16"/>
  <c r="G20" i="16" s="1"/>
  <c r="F21" i="16"/>
  <c r="G21" i="16" s="1"/>
  <c r="F22" i="16"/>
  <c r="G22" i="16" s="1"/>
  <c r="F23" i="16"/>
  <c r="G23" i="16" s="1"/>
  <c r="F24" i="16"/>
  <c r="G24" i="16" s="1"/>
  <c r="F25" i="16"/>
  <c r="G25" i="16" s="1"/>
  <c r="D20" i="16"/>
  <c r="D22" i="16"/>
  <c r="D24" i="16"/>
  <c r="D25" i="16"/>
  <c r="F32" i="16"/>
  <c r="G32" i="16" s="1"/>
  <c r="C32" i="16"/>
  <c r="D32" i="16" s="1"/>
  <c r="C19" i="16"/>
  <c r="D19" i="16" s="1"/>
  <c r="C20" i="16"/>
  <c r="C21" i="16"/>
  <c r="D21" i="16" s="1"/>
  <c r="C22" i="16"/>
  <c r="C23" i="16"/>
  <c r="D23" i="16" s="1"/>
  <c r="C24" i="16"/>
  <c r="C25" i="16"/>
  <c r="F3" i="16" l="1"/>
  <c r="G3" i="16" s="1"/>
  <c r="C3" i="16"/>
  <c r="D3" i="16" s="1"/>
  <c r="B34" i="16"/>
  <c r="E34" i="16"/>
  <c r="H34" i="16"/>
  <c r="I34" i="16"/>
  <c r="F4" i="16"/>
  <c r="G4" i="16" s="1"/>
  <c r="F5" i="16"/>
  <c r="G5" i="16" s="1"/>
  <c r="F6" i="16"/>
  <c r="G6" i="16" s="1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F13" i="16"/>
  <c r="G13" i="16" s="1"/>
  <c r="F14" i="16"/>
  <c r="G14" i="16" s="1"/>
  <c r="F15" i="16"/>
  <c r="G15" i="16" s="1"/>
  <c r="F16" i="16"/>
  <c r="G16" i="16" s="1"/>
  <c r="F17" i="16"/>
  <c r="G17" i="16" s="1"/>
  <c r="F18" i="16"/>
  <c r="G18" i="16" s="1"/>
  <c r="F26" i="16"/>
  <c r="G26" i="16" s="1"/>
  <c r="F27" i="16"/>
  <c r="G27" i="16" s="1"/>
  <c r="F28" i="16"/>
  <c r="G28" i="16" s="1"/>
  <c r="F29" i="16"/>
  <c r="G29" i="16" s="1"/>
  <c r="F30" i="16"/>
  <c r="G30" i="16" s="1"/>
  <c r="F31" i="16"/>
  <c r="G31" i="16" s="1"/>
  <c r="F33" i="16"/>
  <c r="G33" i="16" s="1"/>
  <c r="D6" i="16"/>
  <c r="D9" i="16"/>
  <c r="D10" i="16"/>
  <c r="C4" i="16"/>
  <c r="D4" i="16" s="1"/>
  <c r="C5" i="16"/>
  <c r="D5" i="16" s="1"/>
  <c r="C6" i="16"/>
  <c r="C7" i="16"/>
  <c r="D7" i="16" s="1"/>
  <c r="C8" i="16"/>
  <c r="D8" i="16" s="1"/>
  <c r="C9" i="16"/>
  <c r="C10" i="16"/>
  <c r="C11" i="16"/>
  <c r="D11" i="16" s="1"/>
  <c r="C12" i="16"/>
  <c r="D12" i="16" s="1"/>
  <c r="C13" i="16"/>
  <c r="D13" i="16" s="1"/>
  <c r="C14" i="16"/>
  <c r="D14" i="16" s="1"/>
  <c r="C15" i="16"/>
  <c r="D15" i="16" s="1"/>
  <c r="C16" i="16"/>
  <c r="D16" i="16" s="1"/>
  <c r="C17" i="16"/>
  <c r="D17" i="16" s="1"/>
  <c r="C18" i="16"/>
  <c r="D18" i="16" s="1"/>
  <c r="C26" i="16"/>
  <c r="D26" i="16" s="1"/>
  <c r="C27" i="16"/>
  <c r="D27" i="16" s="1"/>
  <c r="C28" i="16"/>
  <c r="D28" i="16" s="1"/>
  <c r="C29" i="16"/>
  <c r="D29" i="16" s="1"/>
  <c r="C30" i="16"/>
  <c r="D30" i="16" s="1"/>
  <c r="C31" i="16"/>
  <c r="D31" i="16" s="1"/>
  <c r="C33" i="16"/>
  <c r="D33" i="16" s="1"/>
  <c r="C34" i="16" l="1"/>
  <c r="D34" i="16" s="1"/>
  <c r="F34" i="16"/>
  <c r="G34" i="16" s="1"/>
</calcChain>
</file>

<file path=xl/sharedStrings.xml><?xml version="1.0" encoding="utf-8"?>
<sst xmlns="http://schemas.openxmlformats.org/spreadsheetml/2006/main" count="40" uniqueCount="14">
  <si>
    <t>YİYECEK</t>
  </si>
  <si>
    <t>İÇECEK</t>
  </si>
  <si>
    <t>NAKİT</t>
  </si>
  <si>
    <t>K.KARTI</t>
  </si>
  <si>
    <t>TARİH</t>
  </si>
  <si>
    <t>NOTLAR</t>
  </si>
  <si>
    <t>QR ÖDEME</t>
  </si>
  <si>
    <t>552 TL METROPOL KART - 270 TL TİCKET KART</t>
  </si>
  <si>
    <t>YEMEK ÇEKİ 1022</t>
  </si>
  <si>
    <t>200 TL TİCKET KART</t>
  </si>
  <si>
    <t>MULTİNET</t>
  </si>
  <si>
    <t>METROPOL</t>
  </si>
  <si>
    <t>TİCKET</t>
  </si>
  <si>
    <t>TRENDYOL ONLİNE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</si>
</sst>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2" xfId="0" applyNumberFormat="1" applyBorder="1"/>
    <xf numFmtId="0" fontId="1" fillId="0" borderId="1" xfId="0" applyFont="1" applyBorder="1" applyAlignment="1">
      <alignment horizontal="center"/>
    </xf>
    <xf numFmtId="4" fontId="0" fillId="0" borderId="1" xfId="0" applyNumberFormat="1" applyBorder="1"/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4" fontId="0" fillId="2" borderId="1" xfId="0" applyNumberFormat="1" applyFill="1" applyBorder="1"/>
    <xf numFmtId="4" fontId="0" fillId="0" borderId="1" xfId="0" applyNumberFormat="1" applyFill="1" applyBorder="1"/>
    <xf numFmtId="0" fontId="0" fillId="4" borderId="0" xfId="0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 applyBorder="1"/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4" fontId="0" fillId="0" borderId="0" xfId="0" applyNumberFormat="1" applyFill="1" applyBorder="1"/>
    <xf numFmtId="0" fontId="0" fillId="3" borderId="1" xfId="0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zoomScale="90" zoomScaleNormal="90" workbookViewId="0">
      <pane ySplit="1" topLeftCell="A2" activePane="bottomLeft" state="frozen"/>
      <selection pane="bottomLeft" activeCell="E24" sqref="E24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44.77734375" style="4" customWidth="1"/>
  </cols>
  <sheetData>
    <row r="1" spans="1:11" x14ac:dyDescent="0.3">
      <c r="A1" s="9" t="s">
        <v>4</v>
      </c>
      <c r="B1" s="1" t="s">
        <v>0</v>
      </c>
      <c r="C1" s="1"/>
      <c r="D1" s="1"/>
      <c r="E1" s="9" t="s">
        <v>1</v>
      </c>
      <c r="F1" s="1"/>
      <c r="G1" s="1"/>
      <c r="H1" s="1" t="s">
        <v>2</v>
      </c>
      <c r="I1" s="1" t="s">
        <v>3</v>
      </c>
      <c r="J1" s="14" t="s">
        <v>6</v>
      </c>
      <c r="K1" s="13" t="s">
        <v>5</v>
      </c>
    </row>
    <row r="2" spans="1:11" x14ac:dyDescent="0.3">
      <c r="A2" s="3"/>
      <c r="B2" s="2">
        <v>0.1</v>
      </c>
      <c r="C2" s="2"/>
      <c r="D2" s="2"/>
      <c r="E2" s="2">
        <v>0.1</v>
      </c>
      <c r="F2" s="2"/>
      <c r="G2" s="2"/>
      <c r="H2" s="9"/>
      <c r="I2" s="9"/>
      <c r="J2" s="12"/>
      <c r="K2" s="9"/>
    </row>
    <row r="3" spans="1:11" x14ac:dyDescent="0.3">
      <c r="A3" s="7">
        <v>45658</v>
      </c>
      <c r="B3" s="15">
        <v>2730</v>
      </c>
      <c r="C3" s="10">
        <f>B3/1.1</f>
        <v>2481.8181818181815</v>
      </c>
      <c r="D3" s="10">
        <f>C3*0.1</f>
        <v>248.18181818181816</v>
      </c>
      <c r="E3" s="15">
        <v>7766</v>
      </c>
      <c r="F3" s="10">
        <f>E3/1.1</f>
        <v>7059.9999999999991</v>
      </c>
      <c r="G3" s="10">
        <f>F3*0.1</f>
        <v>706</v>
      </c>
      <c r="H3" s="15">
        <v>3684</v>
      </c>
      <c r="I3" s="15">
        <v>6812</v>
      </c>
      <c r="J3" s="10">
        <v>0</v>
      </c>
      <c r="K3" s="11"/>
    </row>
    <row r="4" spans="1:11" x14ac:dyDescent="0.3">
      <c r="A4" s="7">
        <v>45659</v>
      </c>
      <c r="B4" s="15">
        <v>2893.97</v>
      </c>
      <c r="C4" s="10">
        <f t="shared" ref="C4:C33" si="0">B4/1.1</f>
        <v>2630.8818181818178</v>
      </c>
      <c r="D4" s="10">
        <f t="shared" ref="D4:D33" si="1">C4*0.1</f>
        <v>263.08818181818179</v>
      </c>
      <c r="E4" s="15">
        <v>4605.03</v>
      </c>
      <c r="F4" s="10">
        <f t="shared" ref="F4:F33" si="2">E4/1.1</f>
        <v>4186.3909090909083</v>
      </c>
      <c r="G4" s="10">
        <f t="shared" ref="G4:G33" si="3">F4*0.1</f>
        <v>418.63909090909084</v>
      </c>
      <c r="H4" s="15">
        <v>1653</v>
      </c>
      <c r="I4" s="15">
        <v>5671</v>
      </c>
      <c r="J4" s="15">
        <v>175</v>
      </c>
      <c r="K4" s="11"/>
    </row>
    <row r="5" spans="1:11" x14ac:dyDescent="0.3">
      <c r="A5" s="7">
        <v>45660</v>
      </c>
      <c r="B5" s="15">
        <f>2775+285</f>
        <v>3060</v>
      </c>
      <c r="C5" s="10">
        <f t="shared" si="0"/>
        <v>2781.8181818181815</v>
      </c>
      <c r="D5" s="16">
        <f t="shared" si="1"/>
        <v>278.18181818181819</v>
      </c>
      <c r="E5" s="15">
        <f>8092+115</f>
        <v>8207</v>
      </c>
      <c r="F5" s="10">
        <f t="shared" si="2"/>
        <v>7460.9090909090901</v>
      </c>
      <c r="G5" s="10">
        <f t="shared" si="3"/>
        <v>746.09090909090901</v>
      </c>
      <c r="H5" s="15">
        <v>4258</v>
      </c>
      <c r="I5" s="15">
        <f>6609+400</f>
        <v>7009</v>
      </c>
      <c r="J5" s="10">
        <v>0</v>
      </c>
      <c r="K5" s="11"/>
    </row>
    <row r="6" spans="1:11" x14ac:dyDescent="0.3">
      <c r="A6" s="7">
        <v>45661</v>
      </c>
      <c r="B6" s="15">
        <v>2585</v>
      </c>
      <c r="C6" s="10">
        <f t="shared" si="0"/>
        <v>2350</v>
      </c>
      <c r="D6" s="10">
        <f t="shared" si="1"/>
        <v>235</v>
      </c>
      <c r="E6" s="15">
        <v>4243</v>
      </c>
      <c r="F6" s="10">
        <f t="shared" si="2"/>
        <v>3857.272727272727</v>
      </c>
      <c r="G6" s="10">
        <f t="shared" si="3"/>
        <v>385.72727272727275</v>
      </c>
      <c r="H6" s="15">
        <v>1030</v>
      </c>
      <c r="I6" s="15">
        <v>5603</v>
      </c>
      <c r="J6" s="15">
        <v>195</v>
      </c>
      <c r="K6" s="11"/>
    </row>
    <row r="7" spans="1:11" x14ac:dyDescent="0.3">
      <c r="A7" s="7">
        <v>45662</v>
      </c>
      <c r="B7" s="15">
        <v>2855</v>
      </c>
      <c r="C7" s="10">
        <f t="shared" si="0"/>
        <v>2595.454545454545</v>
      </c>
      <c r="D7" s="10">
        <f t="shared" si="1"/>
        <v>259.5454545454545</v>
      </c>
      <c r="E7" s="15">
        <v>6382</v>
      </c>
      <c r="F7" s="10">
        <f t="shared" si="2"/>
        <v>5801.8181818181811</v>
      </c>
      <c r="G7" s="10">
        <f t="shared" si="3"/>
        <v>580.18181818181813</v>
      </c>
      <c r="H7" s="15">
        <v>1242</v>
      </c>
      <c r="I7" s="15">
        <v>7910</v>
      </c>
      <c r="J7" s="15">
        <v>85</v>
      </c>
      <c r="K7" s="11"/>
    </row>
    <row r="8" spans="1:11" x14ac:dyDescent="0.3">
      <c r="A8" s="7">
        <v>45663</v>
      </c>
      <c r="B8" s="15">
        <v>3250</v>
      </c>
      <c r="C8" s="10">
        <f t="shared" si="0"/>
        <v>2954.5454545454545</v>
      </c>
      <c r="D8" s="10">
        <f t="shared" si="1"/>
        <v>295.45454545454544</v>
      </c>
      <c r="E8" s="15">
        <v>9461</v>
      </c>
      <c r="F8" s="10">
        <f t="shared" si="2"/>
        <v>8600.9090909090901</v>
      </c>
      <c r="G8" s="10">
        <f t="shared" si="3"/>
        <v>860.09090909090901</v>
      </c>
      <c r="H8" s="15">
        <v>2353</v>
      </c>
      <c r="I8" s="15">
        <v>10043</v>
      </c>
      <c r="J8" s="15">
        <v>315</v>
      </c>
      <c r="K8" s="11"/>
    </row>
    <row r="9" spans="1:11" x14ac:dyDescent="0.3">
      <c r="A9" s="7">
        <v>45664</v>
      </c>
      <c r="B9" s="15">
        <v>2530</v>
      </c>
      <c r="C9" s="10">
        <f t="shared" si="0"/>
        <v>2300</v>
      </c>
      <c r="D9" s="10">
        <f t="shared" si="1"/>
        <v>230</v>
      </c>
      <c r="E9" s="15">
        <v>6371</v>
      </c>
      <c r="F9" s="10">
        <f t="shared" si="2"/>
        <v>5791.8181818181811</v>
      </c>
      <c r="G9" s="10">
        <f t="shared" si="3"/>
        <v>579.18181818181813</v>
      </c>
      <c r="H9" s="15">
        <v>827</v>
      </c>
      <c r="I9" s="15">
        <v>7684</v>
      </c>
      <c r="J9" s="15">
        <v>390</v>
      </c>
      <c r="K9" s="11"/>
    </row>
    <row r="10" spans="1:11" x14ac:dyDescent="0.3">
      <c r="A10" s="7">
        <v>45665</v>
      </c>
      <c r="B10" s="15">
        <v>2040</v>
      </c>
      <c r="C10" s="10">
        <f t="shared" si="0"/>
        <v>1854.5454545454545</v>
      </c>
      <c r="D10" s="10">
        <f t="shared" si="1"/>
        <v>185.45454545454547</v>
      </c>
      <c r="E10" s="15">
        <v>8516</v>
      </c>
      <c r="F10" s="10">
        <f t="shared" si="2"/>
        <v>7741.8181818181811</v>
      </c>
      <c r="G10" s="10">
        <f t="shared" si="3"/>
        <v>774.18181818181813</v>
      </c>
      <c r="H10" s="15">
        <v>1035</v>
      </c>
      <c r="I10" s="15">
        <v>9321</v>
      </c>
      <c r="J10" s="15">
        <v>200</v>
      </c>
      <c r="K10" s="11"/>
    </row>
    <row r="11" spans="1:11" x14ac:dyDescent="0.3">
      <c r="A11" s="7">
        <v>45666</v>
      </c>
      <c r="B11" s="15">
        <v>4397.5</v>
      </c>
      <c r="C11" s="10">
        <f t="shared" si="0"/>
        <v>3997.7272727272725</v>
      </c>
      <c r="D11" s="10">
        <f t="shared" si="1"/>
        <v>399.77272727272725</v>
      </c>
      <c r="E11" s="15">
        <v>12741</v>
      </c>
      <c r="F11" s="10">
        <f t="shared" si="2"/>
        <v>11582.727272727272</v>
      </c>
      <c r="G11" s="10">
        <f t="shared" si="3"/>
        <v>1158.2727272727273</v>
      </c>
      <c r="H11" s="15">
        <v>4472</v>
      </c>
      <c r="I11" s="15">
        <v>12526.5</v>
      </c>
      <c r="J11" s="15">
        <v>140</v>
      </c>
      <c r="K11" s="11"/>
    </row>
    <row r="12" spans="1:11" x14ac:dyDescent="0.3">
      <c r="A12" s="7">
        <v>45667</v>
      </c>
      <c r="B12" s="15">
        <v>3420</v>
      </c>
      <c r="C12" s="10">
        <f t="shared" si="0"/>
        <v>3109.090909090909</v>
      </c>
      <c r="D12" s="10">
        <f t="shared" si="1"/>
        <v>310.90909090909093</v>
      </c>
      <c r="E12" s="15">
        <v>7334</v>
      </c>
      <c r="F12" s="10">
        <f t="shared" si="2"/>
        <v>6667.272727272727</v>
      </c>
      <c r="G12" s="10">
        <f t="shared" si="3"/>
        <v>666.72727272727275</v>
      </c>
      <c r="H12" s="15">
        <v>1495</v>
      </c>
      <c r="I12" s="15">
        <v>9004</v>
      </c>
      <c r="J12" s="15">
        <v>255</v>
      </c>
      <c r="K12" s="11"/>
    </row>
    <row r="13" spans="1:11" x14ac:dyDescent="0.3">
      <c r="A13" s="7">
        <v>45668</v>
      </c>
      <c r="B13" s="15">
        <v>3685</v>
      </c>
      <c r="C13" s="10">
        <f t="shared" si="0"/>
        <v>3349.9999999999995</v>
      </c>
      <c r="D13" s="10">
        <f t="shared" si="1"/>
        <v>335</v>
      </c>
      <c r="E13" s="15">
        <v>9432.5</v>
      </c>
      <c r="F13" s="10">
        <f t="shared" si="2"/>
        <v>8575</v>
      </c>
      <c r="G13" s="10">
        <f t="shared" si="3"/>
        <v>857.5</v>
      </c>
      <c r="H13" s="15">
        <v>2421.5</v>
      </c>
      <c r="I13" s="15">
        <v>10461</v>
      </c>
      <c r="J13" s="15">
        <v>235</v>
      </c>
      <c r="K13" s="11"/>
    </row>
    <row r="14" spans="1:11" x14ac:dyDescent="0.3">
      <c r="A14" s="7">
        <v>45669</v>
      </c>
      <c r="B14" s="15">
        <v>2075</v>
      </c>
      <c r="C14" s="10">
        <f t="shared" si="0"/>
        <v>1886.3636363636363</v>
      </c>
      <c r="D14" s="10">
        <f t="shared" si="1"/>
        <v>188.63636363636363</v>
      </c>
      <c r="E14" s="15">
        <v>4943.5</v>
      </c>
      <c r="F14" s="10">
        <f t="shared" si="2"/>
        <v>4494.090909090909</v>
      </c>
      <c r="G14" s="10">
        <f t="shared" si="3"/>
        <v>449.40909090909093</v>
      </c>
      <c r="H14" s="15">
        <v>1129</v>
      </c>
      <c r="I14" s="15">
        <v>5814.5</v>
      </c>
      <c r="J14" s="15">
        <v>75</v>
      </c>
      <c r="K14" s="11"/>
    </row>
    <row r="15" spans="1:11" x14ac:dyDescent="0.3">
      <c r="A15" s="7">
        <v>45670</v>
      </c>
      <c r="B15" s="15">
        <v>2465</v>
      </c>
      <c r="C15" s="10">
        <f t="shared" si="0"/>
        <v>2240.9090909090905</v>
      </c>
      <c r="D15" s="10">
        <f t="shared" si="1"/>
        <v>224.09090909090907</v>
      </c>
      <c r="E15" s="15">
        <v>5975.5</v>
      </c>
      <c r="F15" s="10">
        <f t="shared" si="2"/>
        <v>5432.272727272727</v>
      </c>
      <c r="G15" s="10">
        <f t="shared" si="3"/>
        <v>543.22727272727275</v>
      </c>
      <c r="H15" s="15">
        <v>1134.5</v>
      </c>
      <c r="I15" s="15">
        <v>6821</v>
      </c>
      <c r="J15" s="15">
        <v>485</v>
      </c>
      <c r="K15" s="11"/>
    </row>
    <row r="16" spans="1:11" x14ac:dyDescent="0.3">
      <c r="A16" s="7">
        <v>45671</v>
      </c>
      <c r="B16" s="15">
        <v>1303.58</v>
      </c>
      <c r="C16" s="10">
        <f t="shared" si="0"/>
        <v>1185.0727272727272</v>
      </c>
      <c r="D16" s="10">
        <f t="shared" si="1"/>
        <v>118.50727272727272</v>
      </c>
      <c r="E16" s="15">
        <v>3798.82</v>
      </c>
      <c r="F16" s="10">
        <f t="shared" si="2"/>
        <v>3453.4727272727273</v>
      </c>
      <c r="G16" s="10">
        <f t="shared" si="3"/>
        <v>345.34727272727275</v>
      </c>
      <c r="H16" s="15">
        <v>1367</v>
      </c>
      <c r="I16" s="15">
        <v>3536.4</v>
      </c>
      <c r="J16" s="15">
        <v>199</v>
      </c>
      <c r="K16" s="11"/>
    </row>
    <row r="17" spans="1:11" x14ac:dyDescent="0.3">
      <c r="A17" s="7">
        <v>45672</v>
      </c>
      <c r="B17" s="15">
        <v>2980.79</v>
      </c>
      <c r="C17" s="10">
        <f t="shared" si="0"/>
        <v>2709.8090909090906</v>
      </c>
      <c r="D17" s="10">
        <f t="shared" si="1"/>
        <v>270.98090909090905</v>
      </c>
      <c r="E17" s="15">
        <v>7804.21</v>
      </c>
      <c r="F17" s="10">
        <f t="shared" si="2"/>
        <v>7094.7363636363634</v>
      </c>
      <c r="G17" s="10">
        <f t="shared" si="3"/>
        <v>709.47363636363639</v>
      </c>
      <c r="H17" s="15">
        <v>590.5</v>
      </c>
      <c r="I17" s="15">
        <v>9944.5</v>
      </c>
      <c r="J17" s="15">
        <v>250</v>
      </c>
      <c r="K17" s="11"/>
    </row>
    <row r="18" spans="1:11" x14ac:dyDescent="0.3">
      <c r="A18" s="7">
        <v>45673</v>
      </c>
      <c r="B18" s="15">
        <v>3329.22</v>
      </c>
      <c r="C18" s="10">
        <f t="shared" si="0"/>
        <v>3026.5636363636359</v>
      </c>
      <c r="D18" s="10">
        <f t="shared" si="1"/>
        <v>302.65636363636361</v>
      </c>
      <c r="E18" s="15">
        <v>11360.28</v>
      </c>
      <c r="F18" s="10">
        <f t="shared" si="2"/>
        <v>10327.527272727273</v>
      </c>
      <c r="G18" s="10">
        <f t="shared" si="3"/>
        <v>1032.7527272727273</v>
      </c>
      <c r="H18" s="15">
        <v>3308</v>
      </c>
      <c r="I18" s="15">
        <v>11146.5</v>
      </c>
      <c r="J18" s="15">
        <v>235</v>
      </c>
      <c r="K18" s="11"/>
    </row>
    <row r="19" spans="1:11" x14ac:dyDescent="0.3">
      <c r="A19" s="7">
        <v>45674</v>
      </c>
      <c r="B19" s="15">
        <v>3415.65</v>
      </c>
      <c r="C19" s="10">
        <f t="shared" si="0"/>
        <v>3105.1363636363635</v>
      </c>
      <c r="D19" s="10">
        <f t="shared" si="1"/>
        <v>310.51363636363635</v>
      </c>
      <c r="E19" s="15">
        <v>8232.35</v>
      </c>
      <c r="F19" s="10">
        <f t="shared" si="2"/>
        <v>7483.954545454545</v>
      </c>
      <c r="G19" s="10">
        <f t="shared" si="3"/>
        <v>748.39545454545453</v>
      </c>
      <c r="H19" s="15">
        <v>1432.5</v>
      </c>
      <c r="I19" s="15">
        <v>10110.5</v>
      </c>
      <c r="J19" s="15">
        <v>105</v>
      </c>
      <c r="K19" s="11"/>
    </row>
    <row r="20" spans="1:11" x14ac:dyDescent="0.3">
      <c r="A20" s="7">
        <v>45675</v>
      </c>
      <c r="B20" s="15">
        <v>1880</v>
      </c>
      <c r="C20" s="10">
        <f t="shared" si="0"/>
        <v>1709.090909090909</v>
      </c>
      <c r="D20" s="10">
        <f t="shared" si="1"/>
        <v>170.90909090909091</v>
      </c>
      <c r="E20" s="15">
        <v>7754</v>
      </c>
      <c r="F20" s="10">
        <f t="shared" si="2"/>
        <v>7049.0909090909081</v>
      </c>
      <c r="G20" s="10">
        <f t="shared" si="3"/>
        <v>704.90909090909088</v>
      </c>
      <c r="H20" s="15">
        <v>1340</v>
      </c>
      <c r="I20" s="15">
        <v>8039</v>
      </c>
      <c r="J20" s="15">
        <v>255</v>
      </c>
      <c r="K20" s="11"/>
    </row>
    <row r="21" spans="1:11" x14ac:dyDescent="0.3">
      <c r="A21" s="7">
        <v>45676</v>
      </c>
      <c r="B21" s="15">
        <v>4235</v>
      </c>
      <c r="C21" s="10">
        <f t="shared" si="0"/>
        <v>3849.9999999999995</v>
      </c>
      <c r="D21" s="10">
        <f t="shared" si="1"/>
        <v>385</v>
      </c>
      <c r="E21" s="15">
        <v>13100</v>
      </c>
      <c r="F21" s="10">
        <f t="shared" si="2"/>
        <v>11909.090909090908</v>
      </c>
      <c r="G21" s="10">
        <f t="shared" si="3"/>
        <v>1190.9090909090908</v>
      </c>
      <c r="H21" s="15">
        <v>2446</v>
      </c>
      <c r="I21" s="15">
        <v>14594</v>
      </c>
      <c r="J21" s="15">
        <v>295</v>
      </c>
      <c r="K21" s="11"/>
    </row>
    <row r="22" spans="1:11" x14ac:dyDescent="0.3">
      <c r="A22" s="7">
        <v>45677</v>
      </c>
      <c r="B22" s="15">
        <v>2362.5</v>
      </c>
      <c r="C22" s="10">
        <f t="shared" si="0"/>
        <v>2147.7272727272725</v>
      </c>
      <c r="D22" s="10">
        <f t="shared" si="1"/>
        <v>214.77272727272725</v>
      </c>
      <c r="E22" s="15">
        <v>6089.5</v>
      </c>
      <c r="F22" s="10">
        <f t="shared" si="2"/>
        <v>5535.9090909090901</v>
      </c>
      <c r="G22" s="10">
        <f t="shared" si="3"/>
        <v>553.59090909090901</v>
      </c>
      <c r="H22" s="15">
        <v>1210</v>
      </c>
      <c r="I22" s="15">
        <v>6772</v>
      </c>
      <c r="J22" s="15">
        <v>470</v>
      </c>
      <c r="K22" s="11"/>
    </row>
    <row r="23" spans="1:11" x14ac:dyDescent="0.3">
      <c r="A23" s="7">
        <v>45678</v>
      </c>
      <c r="B23" s="15">
        <v>1687.5</v>
      </c>
      <c r="C23" s="10">
        <f t="shared" si="0"/>
        <v>1534.090909090909</v>
      </c>
      <c r="D23" s="10">
        <f t="shared" si="1"/>
        <v>153.40909090909091</v>
      </c>
      <c r="E23" s="15">
        <v>3994.5</v>
      </c>
      <c r="F23" s="10">
        <f t="shared" si="2"/>
        <v>3631.363636363636</v>
      </c>
      <c r="G23" s="10">
        <f t="shared" si="3"/>
        <v>363.13636363636363</v>
      </c>
      <c r="H23" s="15">
        <v>1351.5</v>
      </c>
      <c r="I23" s="15">
        <v>4330.5</v>
      </c>
      <c r="J23" s="10">
        <v>0</v>
      </c>
      <c r="K23" s="11"/>
    </row>
    <row r="24" spans="1:11" x14ac:dyDescent="0.3">
      <c r="A24" s="7">
        <v>45679</v>
      </c>
      <c r="B24" s="15">
        <v>3522.5</v>
      </c>
      <c r="C24" s="10">
        <f t="shared" si="0"/>
        <v>3202.272727272727</v>
      </c>
      <c r="D24" s="10">
        <f t="shared" si="1"/>
        <v>320.22727272727275</v>
      </c>
      <c r="E24" s="15">
        <v>8365.5</v>
      </c>
      <c r="F24" s="10">
        <f t="shared" si="2"/>
        <v>7604.9999999999991</v>
      </c>
      <c r="G24" s="10">
        <f t="shared" si="3"/>
        <v>760.5</v>
      </c>
      <c r="H24" s="15">
        <v>1666</v>
      </c>
      <c r="I24" s="15">
        <v>10143</v>
      </c>
      <c r="J24" s="15">
        <v>79</v>
      </c>
      <c r="K24" s="30" t="s">
        <v>9</v>
      </c>
    </row>
    <row r="25" spans="1:11" x14ac:dyDescent="0.3">
      <c r="A25" s="7">
        <v>45680</v>
      </c>
      <c r="B25" s="15">
        <v>2030.79</v>
      </c>
      <c r="C25" s="10">
        <f t="shared" si="0"/>
        <v>1846.1727272727271</v>
      </c>
      <c r="D25" s="10">
        <f t="shared" si="1"/>
        <v>184.61727272727273</v>
      </c>
      <c r="E25" s="15">
        <v>7411.46</v>
      </c>
      <c r="F25" s="10">
        <f t="shared" si="2"/>
        <v>6737.6909090909085</v>
      </c>
      <c r="G25" s="10">
        <f t="shared" si="3"/>
        <v>673.76909090909089</v>
      </c>
      <c r="H25" s="15">
        <v>1434</v>
      </c>
      <c r="I25" s="15">
        <v>7624.25</v>
      </c>
      <c r="J25" s="15">
        <v>384</v>
      </c>
      <c r="K25" s="11"/>
    </row>
    <row r="26" spans="1:11" x14ac:dyDescent="0.3">
      <c r="A26" s="7">
        <v>45681</v>
      </c>
      <c r="B26" s="15">
        <v>3120</v>
      </c>
      <c r="C26" s="10">
        <f t="shared" si="0"/>
        <v>2836.363636363636</v>
      </c>
      <c r="D26" s="10">
        <f t="shared" si="1"/>
        <v>283.63636363636363</v>
      </c>
      <c r="E26" s="15">
        <v>5743</v>
      </c>
      <c r="F26" s="10">
        <f t="shared" si="2"/>
        <v>5220.9090909090901</v>
      </c>
      <c r="G26" s="10">
        <f t="shared" si="3"/>
        <v>522.09090909090901</v>
      </c>
      <c r="H26" s="15">
        <v>1035</v>
      </c>
      <c r="I26" s="15">
        <v>7828</v>
      </c>
      <c r="J26" s="16">
        <v>0</v>
      </c>
      <c r="K26" s="30" t="s">
        <v>7</v>
      </c>
    </row>
    <row r="27" spans="1:11" x14ac:dyDescent="0.3">
      <c r="A27" s="7">
        <v>45682</v>
      </c>
      <c r="B27" s="15">
        <f>815+1194.5</f>
        <v>2009.5</v>
      </c>
      <c r="C27" s="10">
        <f t="shared" si="0"/>
        <v>1826.8181818181818</v>
      </c>
      <c r="D27" s="10">
        <f t="shared" si="1"/>
        <v>182.68181818181819</v>
      </c>
      <c r="E27" s="15">
        <f>1646.4+7526.5</f>
        <v>9172.9</v>
      </c>
      <c r="F27" s="10">
        <f t="shared" si="2"/>
        <v>8338.9999999999982</v>
      </c>
      <c r="G27" s="10">
        <f t="shared" si="3"/>
        <v>833.89999999999986</v>
      </c>
      <c r="H27" s="15">
        <f>130+220</f>
        <v>350</v>
      </c>
      <c r="I27" s="15">
        <f>2331.4+8501</f>
        <v>10832.4</v>
      </c>
      <c r="J27" s="10">
        <v>0</v>
      </c>
      <c r="K27" s="11"/>
    </row>
    <row r="28" spans="1:11" x14ac:dyDescent="0.3">
      <c r="A28" s="7">
        <v>45683</v>
      </c>
      <c r="B28" s="15">
        <v>2205.79</v>
      </c>
      <c r="C28" s="10">
        <f t="shared" si="0"/>
        <v>2005.2636363636361</v>
      </c>
      <c r="D28" s="10">
        <f t="shared" si="1"/>
        <v>200.52636363636361</v>
      </c>
      <c r="E28" s="15">
        <v>6998.61</v>
      </c>
      <c r="F28" s="10">
        <f t="shared" si="2"/>
        <v>6362.3727272727265</v>
      </c>
      <c r="G28" s="10">
        <f t="shared" si="3"/>
        <v>636.23727272727274</v>
      </c>
      <c r="H28" s="15">
        <v>935</v>
      </c>
      <c r="I28" s="15">
        <v>8149.4</v>
      </c>
      <c r="J28" s="15">
        <v>120</v>
      </c>
      <c r="K28" s="11"/>
    </row>
    <row r="29" spans="1:11" x14ac:dyDescent="0.3">
      <c r="A29" s="7">
        <v>45684</v>
      </c>
      <c r="B29" s="15">
        <f>2035</f>
        <v>2035</v>
      </c>
      <c r="C29" s="10">
        <f t="shared" si="0"/>
        <v>1849.9999999999998</v>
      </c>
      <c r="D29" s="10">
        <f t="shared" si="1"/>
        <v>185</v>
      </c>
      <c r="E29" s="15">
        <v>5353.4</v>
      </c>
      <c r="F29" s="10">
        <f t="shared" si="2"/>
        <v>4866.7272727272721</v>
      </c>
      <c r="G29" s="10">
        <f t="shared" si="3"/>
        <v>486.67272727272723</v>
      </c>
      <c r="H29" s="15">
        <v>1454</v>
      </c>
      <c r="I29" s="15">
        <v>5869.4</v>
      </c>
      <c r="J29" s="15">
        <v>65</v>
      </c>
      <c r="K29" s="11"/>
    </row>
    <row r="30" spans="1:11" x14ac:dyDescent="0.3">
      <c r="A30" s="7">
        <v>45685</v>
      </c>
      <c r="B30" s="15">
        <v>3586.72</v>
      </c>
      <c r="C30" s="10">
        <f t="shared" si="0"/>
        <v>3260.6545454545449</v>
      </c>
      <c r="D30" s="10">
        <f t="shared" si="1"/>
        <v>326.06545454545449</v>
      </c>
      <c r="E30" s="15">
        <v>8379.18</v>
      </c>
      <c r="F30" s="10">
        <f t="shared" si="2"/>
        <v>7617.4363636363632</v>
      </c>
      <c r="G30" s="10">
        <f t="shared" si="3"/>
        <v>761.74363636363637</v>
      </c>
      <c r="H30" s="15">
        <v>3065</v>
      </c>
      <c r="I30" s="15">
        <v>8553.9</v>
      </c>
      <c r="J30" s="15">
        <v>347</v>
      </c>
      <c r="K30" s="11"/>
    </row>
    <row r="31" spans="1:11" x14ac:dyDescent="0.3">
      <c r="A31" s="7">
        <v>45686</v>
      </c>
      <c r="B31" s="15">
        <v>2265</v>
      </c>
      <c r="C31" s="10">
        <f t="shared" si="0"/>
        <v>2059.090909090909</v>
      </c>
      <c r="D31" s="10">
        <f t="shared" si="1"/>
        <v>205.90909090909091</v>
      </c>
      <c r="E31" s="15">
        <v>9519</v>
      </c>
      <c r="F31" s="10">
        <f t="shared" si="2"/>
        <v>8653.6363636363621</v>
      </c>
      <c r="G31" s="10">
        <f t="shared" si="3"/>
        <v>865.36363636363626</v>
      </c>
      <c r="H31" s="15">
        <v>1850</v>
      </c>
      <c r="I31" s="15">
        <v>9504</v>
      </c>
      <c r="J31" s="15">
        <v>430</v>
      </c>
      <c r="K31" s="11"/>
    </row>
    <row r="32" spans="1:11" x14ac:dyDescent="0.3">
      <c r="A32" s="7">
        <v>45687</v>
      </c>
      <c r="B32" s="15">
        <v>2535</v>
      </c>
      <c r="C32" s="10">
        <f t="shared" si="0"/>
        <v>2304.5454545454545</v>
      </c>
      <c r="D32" s="10">
        <f t="shared" si="1"/>
        <v>230.45454545454547</v>
      </c>
      <c r="E32" s="15">
        <v>7760</v>
      </c>
      <c r="F32" s="10">
        <f t="shared" si="2"/>
        <v>7054.545454545454</v>
      </c>
      <c r="G32" s="10">
        <f t="shared" si="3"/>
        <v>705.4545454545455</v>
      </c>
      <c r="H32" s="15">
        <v>3021</v>
      </c>
      <c r="I32" s="15">
        <v>6949</v>
      </c>
      <c r="J32" s="15">
        <v>325</v>
      </c>
      <c r="K32" s="11"/>
    </row>
    <row r="33" spans="1:11" x14ac:dyDescent="0.3">
      <c r="A33" s="7">
        <v>45688</v>
      </c>
      <c r="B33" s="15">
        <v>2849.11</v>
      </c>
      <c r="C33" s="10">
        <f t="shared" si="0"/>
        <v>2590.1</v>
      </c>
      <c r="D33" s="10">
        <f t="shared" si="1"/>
        <v>259.01</v>
      </c>
      <c r="E33" s="15">
        <v>12427.89</v>
      </c>
      <c r="F33" s="10">
        <f t="shared" si="2"/>
        <v>11298.081818181816</v>
      </c>
      <c r="G33" s="10">
        <f t="shared" si="3"/>
        <v>1129.8081818181815</v>
      </c>
      <c r="H33" s="15">
        <v>2210</v>
      </c>
      <c r="I33" s="15">
        <v>12672</v>
      </c>
      <c r="J33" s="15">
        <v>395</v>
      </c>
      <c r="K33" s="11"/>
    </row>
    <row r="34" spans="1:11" x14ac:dyDescent="0.3">
      <c r="B34" s="6">
        <f>SUM(B3:B33)</f>
        <v>85340.12</v>
      </c>
      <c r="C34" s="8">
        <f t="shared" ref="C34" si="4">B34/1.1</f>
        <v>77581.927272727262</v>
      </c>
      <c r="D34" s="8">
        <f t="shared" ref="D34" si="5">C34*10/100</f>
        <v>7758.1927272727262</v>
      </c>
      <c r="E34" s="6">
        <f>SUM(E3:E33)</f>
        <v>239242.12999999995</v>
      </c>
      <c r="F34" s="8">
        <f t="shared" ref="F34" si="6">E34/1.1</f>
        <v>217492.8454545454</v>
      </c>
      <c r="G34" s="8">
        <f t="shared" ref="G34" si="7">F34*10/100</f>
        <v>21749.284545454542</v>
      </c>
      <c r="H34" s="6">
        <f>SUM(H3:H33)</f>
        <v>56799.5</v>
      </c>
      <c r="I34" s="6">
        <f>SUM(I3:I33)</f>
        <v>261278.74999999997</v>
      </c>
      <c r="J34" s="6">
        <f>SUM(J3:J33)</f>
        <v>6504</v>
      </c>
    </row>
    <row r="35" spans="1:11" x14ac:dyDescent="0.3">
      <c r="B35" s="5"/>
      <c r="C35" s="5"/>
      <c r="D35" s="5"/>
      <c r="E35" s="5"/>
      <c r="F35" s="5"/>
      <c r="G35" s="5"/>
      <c r="H35" s="5"/>
      <c r="I35" s="5"/>
      <c r="J35" s="5"/>
    </row>
    <row r="36" spans="1:11" x14ac:dyDescent="0.3">
      <c r="D36" s="5"/>
      <c r="I36" s="29"/>
      <c r="J36" s="17" t="s">
        <v>8</v>
      </c>
      <c r="K36" s="4">
        <f>822-1022</f>
        <v>-200</v>
      </c>
    </row>
    <row r="37" spans="1:11" x14ac:dyDescent="0.3">
      <c r="J37" s="21"/>
    </row>
  </sheetData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opLeftCell="A7" workbookViewId="0">
      <selection activeCell="J9" sqref="J9"/>
    </sheetView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2" width="10.5546875" style="25" bestFit="1" customWidth="1"/>
    <col min="13" max="13" width="6.77734375" style="25" bestFit="1" customWidth="1"/>
    <col min="14" max="14" width="16.88671875" style="25" bestFit="1" customWidth="1"/>
    <col min="15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10</v>
      </c>
      <c r="L1" s="31" t="s">
        <v>11</v>
      </c>
      <c r="M1" s="31" t="s">
        <v>12</v>
      </c>
      <c r="N1" s="31" t="s">
        <v>13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45689</v>
      </c>
      <c r="B3" s="15">
        <v>1183.95</v>
      </c>
      <c r="C3" s="16">
        <f>B3/1.1</f>
        <v>1076.3181818181818</v>
      </c>
      <c r="D3" s="16">
        <f>C3*0.1</f>
        <v>107.63181818181818</v>
      </c>
      <c r="E3" s="15">
        <v>6276.35</v>
      </c>
      <c r="F3" s="16">
        <f>E3/1.1</f>
        <v>5705.772727272727</v>
      </c>
      <c r="G3" s="16">
        <f>F3*0.1</f>
        <v>570.57727272727277</v>
      </c>
      <c r="H3" s="15">
        <v>1619.5</v>
      </c>
      <c r="I3" s="15">
        <v>5460.8</v>
      </c>
      <c r="J3" s="15">
        <v>380</v>
      </c>
      <c r="K3" s="33">
        <v>0</v>
      </c>
      <c r="L3" s="33">
        <v>0</v>
      </c>
      <c r="M3" s="33">
        <v>0</v>
      </c>
      <c r="N3" s="33">
        <v>0</v>
      </c>
    </row>
    <row r="4" spans="1:14" x14ac:dyDescent="0.3">
      <c r="A4" s="24">
        <v>45690</v>
      </c>
      <c r="B4" s="15">
        <v>2625</v>
      </c>
      <c r="C4" s="16">
        <f t="shared" ref="C4:C31" si="0">B4/1.1</f>
        <v>2386.363636363636</v>
      </c>
      <c r="D4" s="16">
        <f t="shared" ref="D4:D30" si="1">C4*0.1</f>
        <v>238.63636363636363</v>
      </c>
      <c r="E4" s="15">
        <v>7509.4</v>
      </c>
      <c r="F4" s="16">
        <f t="shared" ref="F4:F31" si="2">E4/1.1</f>
        <v>6826.7272727272721</v>
      </c>
      <c r="G4" s="16">
        <f t="shared" ref="G4:G30" si="3">F4*0.1</f>
        <v>682.67272727272723</v>
      </c>
      <c r="H4" s="15">
        <v>2254</v>
      </c>
      <c r="I4" s="15">
        <v>7880.4</v>
      </c>
      <c r="J4" s="16">
        <v>0</v>
      </c>
      <c r="K4" s="33">
        <v>0</v>
      </c>
      <c r="L4" s="33">
        <v>0</v>
      </c>
      <c r="M4" s="33">
        <v>0</v>
      </c>
      <c r="N4" s="33">
        <v>0</v>
      </c>
    </row>
    <row r="5" spans="1:14" x14ac:dyDescent="0.3">
      <c r="A5" s="24">
        <v>45691</v>
      </c>
      <c r="B5" s="15">
        <v>3505</v>
      </c>
      <c r="C5" s="16">
        <f t="shared" si="0"/>
        <v>3186.363636363636</v>
      </c>
      <c r="D5" s="16">
        <f t="shared" si="1"/>
        <v>318.63636363636363</v>
      </c>
      <c r="E5" s="15">
        <v>11633.9</v>
      </c>
      <c r="F5" s="16">
        <f t="shared" si="2"/>
        <v>10576.272727272726</v>
      </c>
      <c r="G5" s="16">
        <f t="shared" si="3"/>
        <v>1057.6272727272726</v>
      </c>
      <c r="H5" s="15">
        <v>3483.5</v>
      </c>
      <c r="I5" s="15">
        <v>11420.4</v>
      </c>
      <c r="J5" s="15">
        <v>235</v>
      </c>
      <c r="K5" s="33">
        <v>0</v>
      </c>
      <c r="L5" s="33">
        <v>0</v>
      </c>
      <c r="M5" s="33">
        <v>0</v>
      </c>
      <c r="N5" s="33">
        <v>0</v>
      </c>
    </row>
    <row r="6" spans="1:14" x14ac:dyDescent="0.3">
      <c r="A6" s="24">
        <v>45692</v>
      </c>
      <c r="B6" s="15">
        <v>2878.33</v>
      </c>
      <c r="C6" s="16">
        <f t="shared" si="0"/>
        <v>2616.6636363636362</v>
      </c>
      <c r="D6" s="16">
        <f t="shared" si="1"/>
        <v>261.66636363636366</v>
      </c>
      <c r="E6" s="15">
        <v>6935.67</v>
      </c>
      <c r="F6" s="16">
        <f t="shared" si="2"/>
        <v>6305.1545454545449</v>
      </c>
      <c r="G6" s="16">
        <f t="shared" si="3"/>
        <v>630.51545454545453</v>
      </c>
      <c r="H6" s="15">
        <v>2301.5</v>
      </c>
      <c r="I6" s="15">
        <v>7337.5</v>
      </c>
      <c r="J6" s="15">
        <v>175</v>
      </c>
      <c r="K6" s="33">
        <v>0</v>
      </c>
      <c r="L6" s="33">
        <v>0</v>
      </c>
      <c r="M6" s="33">
        <v>0</v>
      </c>
      <c r="N6" s="33">
        <v>0</v>
      </c>
    </row>
    <row r="7" spans="1:14" x14ac:dyDescent="0.3">
      <c r="A7" s="24">
        <v>45693</v>
      </c>
      <c r="B7" s="15">
        <v>2250</v>
      </c>
      <c r="C7" s="16">
        <f t="shared" si="0"/>
        <v>2045.4545454545453</v>
      </c>
      <c r="D7" s="16">
        <f t="shared" si="1"/>
        <v>204.54545454545453</v>
      </c>
      <c r="E7" s="15">
        <v>6723.3</v>
      </c>
      <c r="F7" s="16">
        <f t="shared" si="2"/>
        <v>6112.090909090909</v>
      </c>
      <c r="G7" s="16">
        <f t="shared" si="3"/>
        <v>611.20909090909095</v>
      </c>
      <c r="H7" s="15">
        <v>828</v>
      </c>
      <c r="I7" s="15">
        <v>8145.3</v>
      </c>
      <c r="J7" s="16">
        <v>0</v>
      </c>
      <c r="K7" s="33">
        <v>0</v>
      </c>
      <c r="L7" s="32">
        <v>205</v>
      </c>
      <c r="M7" s="33">
        <v>0</v>
      </c>
      <c r="N7" s="33">
        <v>0</v>
      </c>
    </row>
    <row r="8" spans="1:14" x14ac:dyDescent="0.3">
      <c r="A8" s="24">
        <v>45694</v>
      </c>
      <c r="B8" s="15">
        <v>1894.81</v>
      </c>
      <c r="C8" s="16">
        <f t="shared" si="0"/>
        <v>1722.5545454545452</v>
      </c>
      <c r="D8" s="16">
        <f t="shared" si="1"/>
        <v>172.25545454545454</v>
      </c>
      <c r="E8" s="15">
        <v>5553.69</v>
      </c>
      <c r="F8" s="16">
        <f t="shared" si="2"/>
        <v>5048.8090909090897</v>
      </c>
      <c r="G8" s="16">
        <f t="shared" si="3"/>
        <v>504.88090909090897</v>
      </c>
      <c r="H8" s="15">
        <v>2642</v>
      </c>
      <c r="I8" s="15">
        <v>4806.5</v>
      </c>
      <c r="J8" s="16">
        <v>0</v>
      </c>
      <c r="K8" s="33">
        <v>0</v>
      </c>
      <c r="L8" s="33">
        <v>0</v>
      </c>
      <c r="M8" s="33">
        <v>0</v>
      </c>
      <c r="N8" s="33">
        <v>0</v>
      </c>
    </row>
    <row r="9" spans="1:14" x14ac:dyDescent="0.3">
      <c r="A9" s="24">
        <v>45695</v>
      </c>
      <c r="B9" s="15">
        <v>3891.15</v>
      </c>
      <c r="C9" s="16">
        <f t="shared" si="0"/>
        <v>3537.4090909090905</v>
      </c>
      <c r="D9" s="16">
        <f t="shared" si="1"/>
        <v>353.7409090909091</v>
      </c>
      <c r="E9" s="15">
        <v>7344.85</v>
      </c>
      <c r="F9" s="16">
        <f t="shared" si="2"/>
        <v>6677.1363636363631</v>
      </c>
      <c r="G9" s="16">
        <f t="shared" si="3"/>
        <v>667.7136363636364</v>
      </c>
      <c r="H9" s="15">
        <v>2227</v>
      </c>
      <c r="I9" s="15">
        <v>9009</v>
      </c>
      <c r="J9" s="16">
        <v>0</v>
      </c>
      <c r="K9" s="33">
        <v>0</v>
      </c>
      <c r="L9" s="33">
        <v>0</v>
      </c>
      <c r="M9" s="33">
        <v>0</v>
      </c>
      <c r="N9" s="33">
        <v>0</v>
      </c>
    </row>
    <row r="10" spans="1:14" x14ac:dyDescent="0.3">
      <c r="A10" s="24">
        <v>45696</v>
      </c>
      <c r="B10" s="15">
        <v>2019.99</v>
      </c>
      <c r="C10" s="16">
        <f t="shared" si="0"/>
        <v>1836.3545454545454</v>
      </c>
      <c r="D10" s="16">
        <f t="shared" si="1"/>
        <v>183.63545454545454</v>
      </c>
      <c r="E10" s="15">
        <v>8754.01</v>
      </c>
      <c r="F10" s="16">
        <f t="shared" si="2"/>
        <v>7958.1909090909085</v>
      </c>
      <c r="G10" s="16">
        <f t="shared" si="3"/>
        <v>795.81909090909085</v>
      </c>
      <c r="H10" s="15">
        <v>2343</v>
      </c>
      <c r="I10" s="15">
        <v>8431</v>
      </c>
      <c r="J10" s="16">
        <v>0</v>
      </c>
      <c r="K10" s="33">
        <v>0</v>
      </c>
      <c r="L10" s="33">
        <v>0</v>
      </c>
      <c r="M10" s="33">
        <v>0</v>
      </c>
      <c r="N10" s="33">
        <v>0</v>
      </c>
    </row>
    <row r="11" spans="1:14" x14ac:dyDescent="0.3">
      <c r="A11" s="24">
        <v>45697</v>
      </c>
      <c r="B11" s="15">
        <v>2555.79</v>
      </c>
      <c r="C11" s="16">
        <f t="shared" si="0"/>
        <v>2323.4454545454541</v>
      </c>
      <c r="D11" s="16">
        <f t="shared" si="1"/>
        <v>232.34454545454543</v>
      </c>
      <c r="E11" s="15">
        <v>7527.21</v>
      </c>
      <c r="F11" s="16">
        <f t="shared" si="2"/>
        <v>6842.9181818181814</v>
      </c>
      <c r="G11" s="16">
        <f t="shared" si="3"/>
        <v>684.29181818181814</v>
      </c>
      <c r="H11" s="15">
        <v>902</v>
      </c>
      <c r="I11" s="15">
        <v>9121</v>
      </c>
      <c r="J11" s="15">
        <v>60</v>
      </c>
      <c r="K11" s="33">
        <v>0</v>
      </c>
      <c r="L11" s="33">
        <v>0</v>
      </c>
      <c r="M11" s="33">
        <v>0</v>
      </c>
      <c r="N11" s="33">
        <v>0</v>
      </c>
    </row>
    <row r="12" spans="1:14" x14ac:dyDescent="0.3">
      <c r="A12" s="24">
        <v>45698</v>
      </c>
      <c r="B12" s="15">
        <v>3090</v>
      </c>
      <c r="C12" s="16">
        <f t="shared" si="0"/>
        <v>2809.090909090909</v>
      </c>
      <c r="D12" s="16">
        <f t="shared" si="1"/>
        <v>280.90909090909093</v>
      </c>
      <c r="E12" s="15">
        <v>10104.9</v>
      </c>
      <c r="F12" s="16">
        <f t="shared" si="2"/>
        <v>9186.2727272727261</v>
      </c>
      <c r="G12" s="16">
        <f t="shared" si="3"/>
        <v>918.62727272727261</v>
      </c>
      <c r="H12" s="15">
        <v>1311.5</v>
      </c>
      <c r="I12" s="15">
        <v>11394.4</v>
      </c>
      <c r="J12" s="15">
        <v>489</v>
      </c>
      <c r="K12" s="33">
        <v>0</v>
      </c>
      <c r="L12" s="32">
        <v>75</v>
      </c>
      <c r="M12" s="33">
        <v>0</v>
      </c>
      <c r="N12" s="33">
        <v>0</v>
      </c>
    </row>
    <row r="13" spans="1:14" x14ac:dyDescent="0.3">
      <c r="A13" s="24">
        <v>45699</v>
      </c>
      <c r="B13" s="15">
        <v>2830</v>
      </c>
      <c r="C13" s="16">
        <f t="shared" si="0"/>
        <v>2572.7272727272725</v>
      </c>
      <c r="D13" s="16">
        <f t="shared" si="1"/>
        <v>257.27272727272725</v>
      </c>
      <c r="E13" s="15">
        <v>10288</v>
      </c>
      <c r="F13" s="16">
        <f t="shared" si="2"/>
        <v>9352.7272727272721</v>
      </c>
      <c r="G13" s="16">
        <f t="shared" si="3"/>
        <v>935.27272727272725</v>
      </c>
      <c r="H13" s="15">
        <v>3960</v>
      </c>
      <c r="I13" s="15">
        <v>8968</v>
      </c>
      <c r="J13" s="15">
        <v>190</v>
      </c>
      <c r="K13" s="33">
        <v>0</v>
      </c>
      <c r="L13" s="33">
        <v>0</v>
      </c>
      <c r="M13" s="33">
        <v>0</v>
      </c>
      <c r="N13" s="33">
        <v>0</v>
      </c>
    </row>
    <row r="14" spans="1:14" x14ac:dyDescent="0.3">
      <c r="A14" s="24">
        <v>45700</v>
      </c>
      <c r="B14" s="15">
        <v>2205</v>
      </c>
      <c r="C14" s="16">
        <f t="shared" si="0"/>
        <v>2004.5454545454543</v>
      </c>
      <c r="D14" s="16">
        <f t="shared" si="1"/>
        <v>200.45454545454544</v>
      </c>
      <c r="E14" s="15">
        <v>5260.5</v>
      </c>
      <c r="F14" s="16">
        <f t="shared" si="2"/>
        <v>4782.272727272727</v>
      </c>
      <c r="G14" s="16">
        <f t="shared" si="3"/>
        <v>478.22727272727275</v>
      </c>
      <c r="H14" s="15">
        <v>1076</v>
      </c>
      <c r="I14" s="15">
        <v>6389.5</v>
      </c>
      <c r="J14" s="16">
        <v>0</v>
      </c>
      <c r="K14" s="33">
        <v>0</v>
      </c>
      <c r="L14" s="33">
        <v>0</v>
      </c>
      <c r="M14" s="33">
        <v>0</v>
      </c>
      <c r="N14" s="33">
        <v>0</v>
      </c>
    </row>
    <row r="15" spans="1:14" x14ac:dyDescent="0.3">
      <c r="A15" s="24">
        <v>45701</v>
      </c>
      <c r="B15" s="15">
        <v>3010.79</v>
      </c>
      <c r="C15" s="16">
        <f t="shared" si="0"/>
        <v>2737.0818181818181</v>
      </c>
      <c r="D15" s="16">
        <f t="shared" si="1"/>
        <v>273.7081818181818</v>
      </c>
      <c r="E15" s="15">
        <v>8185.21</v>
      </c>
      <c r="F15" s="16">
        <f t="shared" si="2"/>
        <v>7441.0999999999995</v>
      </c>
      <c r="G15" s="16">
        <f t="shared" si="3"/>
        <v>744.11</v>
      </c>
      <c r="H15" s="15">
        <v>2116</v>
      </c>
      <c r="I15" s="15">
        <v>8960</v>
      </c>
      <c r="J15" s="15">
        <v>120</v>
      </c>
      <c r="K15" s="33">
        <v>0</v>
      </c>
      <c r="L15" s="33">
        <v>0</v>
      </c>
      <c r="M15" s="33">
        <v>0</v>
      </c>
      <c r="N15" s="33">
        <v>0</v>
      </c>
    </row>
    <row r="16" spans="1:14" x14ac:dyDescent="0.3">
      <c r="A16" s="24">
        <v>45702</v>
      </c>
      <c r="B16" s="15">
        <v>3280</v>
      </c>
      <c r="C16" s="16">
        <f t="shared" si="0"/>
        <v>2981.8181818181815</v>
      </c>
      <c r="D16" s="16">
        <f t="shared" si="1"/>
        <v>298.18181818181819</v>
      </c>
      <c r="E16" s="15">
        <v>8426.5</v>
      </c>
      <c r="F16" s="16">
        <f t="shared" si="2"/>
        <v>7660.454545454545</v>
      </c>
      <c r="G16" s="16">
        <f t="shared" si="3"/>
        <v>766.0454545454545</v>
      </c>
      <c r="H16" s="15">
        <v>2140.5</v>
      </c>
      <c r="I16" s="15">
        <v>9416</v>
      </c>
      <c r="J16" s="15">
        <v>150</v>
      </c>
      <c r="K16" s="33">
        <v>0</v>
      </c>
      <c r="L16" s="33">
        <v>0</v>
      </c>
      <c r="M16" s="33">
        <v>0</v>
      </c>
      <c r="N16" s="33">
        <v>0</v>
      </c>
    </row>
    <row r="17" spans="1:14" x14ac:dyDescent="0.3">
      <c r="A17" s="24">
        <v>45703</v>
      </c>
      <c r="B17" s="15">
        <f>3670.29</f>
        <v>3670.29</v>
      </c>
      <c r="C17" s="16">
        <f t="shared" si="0"/>
        <v>3336.6272727272726</v>
      </c>
      <c r="D17" s="16">
        <f t="shared" si="1"/>
        <v>333.6627272727273</v>
      </c>
      <c r="E17" s="15">
        <v>11391.21</v>
      </c>
      <c r="F17" s="16">
        <f t="shared" si="2"/>
        <v>10355.645454545453</v>
      </c>
      <c r="G17" s="16">
        <f t="shared" si="3"/>
        <v>1035.5645454545454</v>
      </c>
      <c r="H17" s="15">
        <v>2853</v>
      </c>
      <c r="I17" s="15">
        <v>11778.5</v>
      </c>
      <c r="J17" s="15">
        <v>430</v>
      </c>
      <c r="K17" s="33">
        <v>0</v>
      </c>
      <c r="L17" s="33">
        <v>0</v>
      </c>
      <c r="M17" s="33">
        <v>0</v>
      </c>
      <c r="N17" s="33">
        <v>0</v>
      </c>
    </row>
    <row r="18" spans="1:14" x14ac:dyDescent="0.3">
      <c r="A18" s="24">
        <v>45704</v>
      </c>
      <c r="B18" s="15">
        <v>4255</v>
      </c>
      <c r="C18" s="16">
        <f t="shared" si="0"/>
        <v>3868.181818181818</v>
      </c>
      <c r="D18" s="16">
        <f t="shared" si="1"/>
        <v>386.81818181818181</v>
      </c>
      <c r="E18" s="15">
        <v>13520.5</v>
      </c>
      <c r="F18" s="16">
        <f t="shared" si="2"/>
        <v>12291.363636363636</v>
      </c>
      <c r="G18" s="16">
        <f t="shared" si="3"/>
        <v>1229.1363636363637</v>
      </c>
      <c r="H18" s="15">
        <v>2690</v>
      </c>
      <c r="I18" s="15">
        <v>14778.5</v>
      </c>
      <c r="J18" s="15">
        <v>307</v>
      </c>
      <c r="K18" s="33">
        <v>0</v>
      </c>
      <c r="L18" s="33">
        <v>0</v>
      </c>
      <c r="M18" s="33">
        <v>0</v>
      </c>
      <c r="N18" s="33">
        <v>0</v>
      </c>
    </row>
    <row r="19" spans="1:14" x14ac:dyDescent="0.3">
      <c r="A19" s="24">
        <v>45705</v>
      </c>
      <c r="B19" s="15">
        <v>3932.5</v>
      </c>
      <c r="C19" s="16">
        <f t="shared" si="0"/>
        <v>3574.9999999999995</v>
      </c>
      <c r="D19" s="16">
        <f t="shared" si="1"/>
        <v>357.5</v>
      </c>
      <c r="E19" s="15">
        <v>7727</v>
      </c>
      <c r="F19" s="16">
        <f t="shared" si="2"/>
        <v>7024.545454545454</v>
      </c>
      <c r="G19" s="16">
        <f t="shared" si="3"/>
        <v>702.4545454545455</v>
      </c>
      <c r="H19" s="15">
        <v>1791</v>
      </c>
      <c r="I19" s="15">
        <v>9503.5</v>
      </c>
      <c r="J19" s="15">
        <v>365</v>
      </c>
      <c r="K19" s="33">
        <v>0</v>
      </c>
      <c r="L19" s="33">
        <v>0</v>
      </c>
      <c r="M19" s="33">
        <v>0</v>
      </c>
      <c r="N19" s="33">
        <v>0</v>
      </c>
    </row>
    <row r="20" spans="1:14" x14ac:dyDescent="0.3">
      <c r="A20" s="24">
        <v>45706</v>
      </c>
      <c r="B20" s="15">
        <v>2530.85</v>
      </c>
      <c r="C20" s="16">
        <f t="shared" si="0"/>
        <v>2300.772727272727</v>
      </c>
      <c r="D20" s="16">
        <f t="shared" si="1"/>
        <v>230.07727272727271</v>
      </c>
      <c r="E20" s="15">
        <v>8378.15</v>
      </c>
      <c r="F20" s="16">
        <f t="shared" si="2"/>
        <v>7616.4999999999991</v>
      </c>
      <c r="G20" s="16">
        <f t="shared" si="3"/>
        <v>761.65</v>
      </c>
      <c r="H20" s="15">
        <v>2100</v>
      </c>
      <c r="I20" s="15">
        <v>8569</v>
      </c>
      <c r="J20" s="15">
        <v>240</v>
      </c>
      <c r="K20" s="33">
        <v>0</v>
      </c>
      <c r="L20" s="33">
        <v>0</v>
      </c>
      <c r="M20" s="33">
        <v>0</v>
      </c>
      <c r="N20" s="33">
        <v>0</v>
      </c>
    </row>
    <row r="21" spans="1:14" x14ac:dyDescent="0.3">
      <c r="A21" s="24">
        <v>45707</v>
      </c>
      <c r="B21" s="15">
        <f>2790</f>
        <v>2790</v>
      </c>
      <c r="C21" s="16">
        <f t="shared" si="0"/>
        <v>2536.363636363636</v>
      </c>
      <c r="D21" s="16">
        <f t="shared" si="1"/>
        <v>253.63636363636363</v>
      </c>
      <c r="E21" s="15">
        <v>8194.5</v>
      </c>
      <c r="F21" s="16">
        <f t="shared" si="2"/>
        <v>7449.545454545454</v>
      </c>
      <c r="G21" s="16">
        <f t="shared" si="3"/>
        <v>744.9545454545455</v>
      </c>
      <c r="H21" s="15">
        <v>1777.5</v>
      </c>
      <c r="I21" s="15">
        <v>9074.5</v>
      </c>
      <c r="J21" s="15">
        <v>132.5</v>
      </c>
      <c r="K21" s="33">
        <v>0</v>
      </c>
      <c r="L21" s="32">
        <v>165</v>
      </c>
      <c r="M21" s="33">
        <v>0</v>
      </c>
      <c r="N21" s="33">
        <v>0</v>
      </c>
    </row>
    <row r="22" spans="1:14" x14ac:dyDescent="0.3">
      <c r="A22" s="24">
        <v>45708</v>
      </c>
      <c r="B22" s="15">
        <v>3350</v>
      </c>
      <c r="C22" s="16">
        <f t="shared" si="0"/>
        <v>3045.454545454545</v>
      </c>
      <c r="D22" s="16">
        <f t="shared" si="1"/>
        <v>304.5454545454545</v>
      </c>
      <c r="E22" s="15">
        <v>9524</v>
      </c>
      <c r="F22" s="16">
        <f t="shared" si="2"/>
        <v>8658.181818181818</v>
      </c>
      <c r="G22" s="16">
        <f t="shared" si="3"/>
        <v>865.81818181818187</v>
      </c>
      <c r="H22" s="15">
        <v>4446</v>
      </c>
      <c r="I22" s="15">
        <v>8268</v>
      </c>
      <c r="J22" s="15">
        <v>160</v>
      </c>
      <c r="K22" s="32">
        <v>190</v>
      </c>
      <c r="L22" s="33">
        <v>0</v>
      </c>
      <c r="M22" s="33">
        <v>0</v>
      </c>
      <c r="N22" s="32">
        <v>340</v>
      </c>
    </row>
    <row r="23" spans="1:14" x14ac:dyDescent="0.3">
      <c r="A23" s="24">
        <v>45709</v>
      </c>
      <c r="B23" s="15">
        <v>3825</v>
      </c>
      <c r="C23" s="16">
        <f t="shared" si="0"/>
        <v>3477.272727272727</v>
      </c>
      <c r="D23" s="16">
        <f t="shared" si="1"/>
        <v>347.72727272727275</v>
      </c>
      <c r="E23" s="15">
        <v>6620.5</v>
      </c>
      <c r="F23" s="16">
        <f t="shared" si="2"/>
        <v>6018.6363636363631</v>
      </c>
      <c r="G23" s="16">
        <f t="shared" si="3"/>
        <v>601.86363636363637</v>
      </c>
      <c r="H23" s="15">
        <v>2373</v>
      </c>
      <c r="I23" s="15">
        <v>7815.5</v>
      </c>
      <c r="J23" s="15">
        <v>257</v>
      </c>
      <c r="K23" s="33">
        <v>0</v>
      </c>
      <c r="L23" s="32">
        <v>307.5</v>
      </c>
      <c r="M23" s="33">
        <v>0</v>
      </c>
      <c r="N23" s="33">
        <v>0</v>
      </c>
    </row>
    <row r="24" spans="1:14" x14ac:dyDescent="0.3">
      <c r="A24" s="24">
        <v>45710</v>
      </c>
      <c r="B24" s="15">
        <v>4145</v>
      </c>
      <c r="C24" s="16">
        <f t="shared" si="0"/>
        <v>3768.181818181818</v>
      </c>
      <c r="D24" s="16">
        <f t="shared" si="1"/>
        <v>376.81818181818181</v>
      </c>
      <c r="E24" s="15">
        <v>8959</v>
      </c>
      <c r="F24" s="16">
        <f t="shared" si="2"/>
        <v>8144.545454545454</v>
      </c>
      <c r="G24" s="16">
        <f t="shared" si="3"/>
        <v>814.4545454545455</v>
      </c>
      <c r="H24" s="15">
        <v>1345</v>
      </c>
      <c r="I24" s="15">
        <v>11759</v>
      </c>
      <c r="J24" s="16">
        <v>0</v>
      </c>
      <c r="K24" s="32">
        <v>1189</v>
      </c>
      <c r="L24" s="33">
        <v>0</v>
      </c>
      <c r="M24" s="33">
        <v>0</v>
      </c>
      <c r="N24" s="33">
        <v>0</v>
      </c>
    </row>
    <row r="25" spans="1:14" x14ac:dyDescent="0.3">
      <c r="A25" s="24">
        <v>45711</v>
      </c>
      <c r="B25" s="15">
        <v>2285</v>
      </c>
      <c r="C25" s="16">
        <f t="shared" si="0"/>
        <v>2077.272727272727</v>
      </c>
      <c r="D25" s="16">
        <f t="shared" si="1"/>
        <v>207.72727272727272</v>
      </c>
      <c r="E25" s="15">
        <v>10891</v>
      </c>
      <c r="F25" s="16">
        <f t="shared" si="2"/>
        <v>9900.9090909090901</v>
      </c>
      <c r="G25" s="16">
        <f t="shared" si="3"/>
        <v>990.09090909090901</v>
      </c>
      <c r="H25" s="15">
        <v>1752</v>
      </c>
      <c r="I25" s="15">
        <v>11424</v>
      </c>
      <c r="J25" s="16">
        <v>0</v>
      </c>
      <c r="K25" s="33">
        <v>0</v>
      </c>
      <c r="L25" s="33">
        <v>0</v>
      </c>
      <c r="M25" s="33">
        <v>0</v>
      </c>
      <c r="N25" s="32">
        <v>240</v>
      </c>
    </row>
    <row r="26" spans="1:14" x14ac:dyDescent="0.3">
      <c r="A26" s="24">
        <v>45712</v>
      </c>
      <c r="B26" s="15">
        <v>1940</v>
      </c>
      <c r="C26" s="16">
        <f t="shared" si="0"/>
        <v>1763.6363636363635</v>
      </c>
      <c r="D26" s="16">
        <f t="shared" si="1"/>
        <v>176.36363636363637</v>
      </c>
      <c r="E26" s="15">
        <v>8454</v>
      </c>
      <c r="F26" s="16">
        <f t="shared" si="2"/>
        <v>7685.454545454545</v>
      </c>
      <c r="G26" s="16">
        <f t="shared" si="3"/>
        <v>768.5454545454545</v>
      </c>
      <c r="H26" s="15">
        <v>1173.5</v>
      </c>
      <c r="I26" s="15">
        <v>9220.5</v>
      </c>
      <c r="J26" s="16">
        <v>0</v>
      </c>
      <c r="K26" s="33">
        <v>0</v>
      </c>
      <c r="L26" s="32">
        <v>370</v>
      </c>
      <c r="M26" s="33">
        <v>0</v>
      </c>
      <c r="N26" s="32">
        <v>155</v>
      </c>
    </row>
    <row r="27" spans="1:14" x14ac:dyDescent="0.3">
      <c r="A27" s="24">
        <v>45713</v>
      </c>
      <c r="B27" s="15">
        <v>3920</v>
      </c>
      <c r="C27" s="16">
        <f t="shared" si="0"/>
        <v>3563.6363636363635</v>
      </c>
      <c r="D27" s="16">
        <f t="shared" si="1"/>
        <v>356.36363636363637</v>
      </c>
      <c r="E27" s="15">
        <v>8770</v>
      </c>
      <c r="F27" s="16">
        <f t="shared" si="2"/>
        <v>7972.7272727272721</v>
      </c>
      <c r="G27" s="16">
        <f t="shared" si="3"/>
        <v>797.27272727272725</v>
      </c>
      <c r="H27" s="15">
        <v>2246</v>
      </c>
      <c r="I27" s="15">
        <f>10444-697</f>
        <v>9747</v>
      </c>
      <c r="J27" s="15">
        <v>697</v>
      </c>
      <c r="K27" s="32">
        <v>165</v>
      </c>
      <c r="L27" s="33">
        <v>0</v>
      </c>
      <c r="M27" s="33">
        <v>0</v>
      </c>
      <c r="N27" s="33">
        <v>0</v>
      </c>
    </row>
    <row r="28" spans="1:14" x14ac:dyDescent="0.3">
      <c r="A28" s="24">
        <v>45714</v>
      </c>
      <c r="B28" s="15">
        <v>2993.15</v>
      </c>
      <c r="C28" s="16">
        <f t="shared" si="0"/>
        <v>2721.0454545454545</v>
      </c>
      <c r="D28" s="16">
        <f t="shared" si="1"/>
        <v>272.10454545454547</v>
      </c>
      <c r="E28" s="15">
        <v>9503.35</v>
      </c>
      <c r="F28" s="16">
        <f t="shared" si="2"/>
        <v>8639.4090909090901</v>
      </c>
      <c r="G28" s="16">
        <f t="shared" si="3"/>
        <v>863.94090909090903</v>
      </c>
      <c r="H28" s="15">
        <v>2239</v>
      </c>
      <c r="I28" s="15">
        <f>10257.5-200</f>
        <v>10057.5</v>
      </c>
      <c r="J28" s="15">
        <v>200</v>
      </c>
      <c r="K28" s="33">
        <v>0</v>
      </c>
      <c r="L28" s="33">
        <v>0</v>
      </c>
      <c r="M28" s="32">
        <v>675</v>
      </c>
      <c r="N28" s="32">
        <v>135</v>
      </c>
    </row>
    <row r="29" spans="1:14" x14ac:dyDescent="0.3">
      <c r="A29" s="24">
        <v>45715</v>
      </c>
      <c r="B29" s="15">
        <v>2797.5</v>
      </c>
      <c r="C29" s="16">
        <f t="shared" si="0"/>
        <v>2543.181818181818</v>
      </c>
      <c r="D29" s="16">
        <f t="shared" si="1"/>
        <v>254.31818181818181</v>
      </c>
      <c r="E29" s="15">
        <v>11442.5</v>
      </c>
      <c r="F29" s="16">
        <f t="shared" si="2"/>
        <v>10402.272727272726</v>
      </c>
      <c r="G29" s="16">
        <f t="shared" si="3"/>
        <v>1040.2272727272727</v>
      </c>
      <c r="H29" s="15">
        <v>3103</v>
      </c>
      <c r="I29" s="15">
        <f>11137-392</f>
        <v>10745</v>
      </c>
      <c r="J29" s="15">
        <v>392</v>
      </c>
      <c r="K29" s="33">
        <v>0</v>
      </c>
      <c r="L29" s="33">
        <v>0</v>
      </c>
      <c r="M29" s="32">
        <v>190</v>
      </c>
      <c r="N29" s="32">
        <v>330</v>
      </c>
    </row>
    <row r="30" spans="1:14" x14ac:dyDescent="0.3">
      <c r="A30" s="24">
        <v>45716</v>
      </c>
      <c r="B30" s="15">
        <v>5880</v>
      </c>
      <c r="C30" s="16">
        <f t="shared" si="0"/>
        <v>5345.454545454545</v>
      </c>
      <c r="D30" s="16">
        <f t="shared" si="1"/>
        <v>534.5454545454545</v>
      </c>
      <c r="E30" s="15">
        <v>13139.5</v>
      </c>
      <c r="F30" s="16">
        <f t="shared" si="2"/>
        <v>11944.999999999998</v>
      </c>
      <c r="G30" s="16">
        <f t="shared" si="3"/>
        <v>1194.4999999999998</v>
      </c>
      <c r="H30" s="15">
        <v>3789</v>
      </c>
      <c r="I30" s="15">
        <v>15230.5</v>
      </c>
      <c r="J30" s="16">
        <v>0</v>
      </c>
      <c r="K30" s="33">
        <v>0</v>
      </c>
      <c r="L30" s="33">
        <v>0</v>
      </c>
      <c r="M30" s="33">
        <v>0</v>
      </c>
      <c r="N30" s="32">
        <v>700</v>
      </c>
    </row>
    <row r="31" spans="1:14" x14ac:dyDescent="0.3">
      <c r="B31" s="26">
        <f>SUM(B3:B30)</f>
        <v>85534.099999999991</v>
      </c>
      <c r="C31" s="27">
        <f t="shared" si="0"/>
        <v>77758.272727272706</v>
      </c>
      <c r="D31" s="27">
        <f t="shared" ref="D31" si="4">C31*10/100</f>
        <v>7775.8272727272706</v>
      </c>
      <c r="E31" s="26">
        <f>SUM(E3:E30)</f>
        <v>247038.7</v>
      </c>
      <c r="F31" s="27">
        <f t="shared" si="2"/>
        <v>224580.63636363635</v>
      </c>
      <c r="G31" s="27">
        <f t="shared" ref="G31" si="5">F31*10/100</f>
        <v>22458.063636363633</v>
      </c>
      <c r="H31" s="26">
        <f t="shared" ref="H31:N31" si="6">SUM(H3:H30)</f>
        <v>62882.5</v>
      </c>
      <c r="I31" s="26">
        <f t="shared" si="6"/>
        <v>264710.8</v>
      </c>
      <c r="J31" s="34">
        <f t="shared" si="6"/>
        <v>4979.5</v>
      </c>
      <c r="K31" s="34">
        <f t="shared" si="6"/>
        <v>1544</v>
      </c>
      <c r="L31" s="34">
        <f t="shared" si="6"/>
        <v>1122.5</v>
      </c>
      <c r="M31" s="34">
        <f t="shared" si="6"/>
        <v>865</v>
      </c>
      <c r="N31" s="34">
        <f t="shared" si="6"/>
        <v>1900</v>
      </c>
    </row>
    <row r="32" spans="1:14" x14ac:dyDescent="0.3">
      <c r="B32" s="28"/>
      <c r="C32" s="28"/>
      <c r="D32" s="28"/>
      <c r="E32" s="28"/>
      <c r="F32" s="28"/>
      <c r="G32" s="28"/>
      <c r="H32" s="28"/>
      <c r="I32" s="28"/>
      <c r="J32" s="28"/>
      <c r="K32" s="35"/>
      <c r="L32" s="35"/>
      <c r="M32" s="35"/>
      <c r="N32" s="35"/>
    </row>
    <row r="33" spans="4:9" x14ac:dyDescent="0.3">
      <c r="D33" s="28"/>
      <c r="I33" s="29"/>
    </row>
  </sheetData>
  <pageMargins left="0.7" right="0.7" top="0.75" bottom="0.75" header="0.3" footer="0.3"/>
  <ignoredErrors>
    <ignoredError sqref="E3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H33" sqref="H33:K33"/>
    </sheetView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2" width="10.5546875" style="25" bestFit="1" customWidth="1"/>
    <col min="13" max="13" width="8.109375" style="25" bestFit="1" customWidth="1"/>
    <col min="14" max="14" width="16.88671875" style="25" bestFit="1" customWidth="1"/>
    <col min="15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10</v>
      </c>
      <c r="L1" s="31" t="s">
        <v>11</v>
      </c>
      <c r="M1" s="31" t="s">
        <v>12</v>
      </c>
      <c r="N1" s="31" t="s">
        <v>13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45717</v>
      </c>
      <c r="B3" s="15">
        <v>1000</v>
      </c>
      <c r="C3" s="16">
        <f>B3/1.1</f>
        <v>909.09090909090901</v>
      </c>
      <c r="D3" s="16">
        <f>C3*0.1</f>
        <v>90.909090909090907</v>
      </c>
      <c r="E3" s="15">
        <v>9755</v>
      </c>
      <c r="F3" s="16">
        <f>E3/1.1</f>
        <v>8868.181818181818</v>
      </c>
      <c r="G3" s="16">
        <f>F3*0.1</f>
        <v>886.81818181818187</v>
      </c>
      <c r="H3" s="15">
        <v>1454</v>
      </c>
      <c r="I3" s="15">
        <f>9301-275</f>
        <v>9026</v>
      </c>
      <c r="J3" s="15">
        <v>275</v>
      </c>
      <c r="K3" s="33">
        <v>0</v>
      </c>
      <c r="L3" s="33">
        <v>0</v>
      </c>
      <c r="M3" s="32">
        <v>105</v>
      </c>
      <c r="N3" s="33">
        <v>0</v>
      </c>
    </row>
    <row r="4" spans="1:14" x14ac:dyDescent="0.3">
      <c r="A4" s="24">
        <v>45718</v>
      </c>
      <c r="B4" s="15">
        <v>2620</v>
      </c>
      <c r="C4" s="16">
        <f t="shared" ref="C4:C34" si="0">B4/1.1</f>
        <v>2381.8181818181815</v>
      </c>
      <c r="D4" s="16">
        <f t="shared" ref="D4:D31" si="1">C4*0.1</f>
        <v>238.18181818181816</v>
      </c>
      <c r="E4" s="15">
        <v>7440</v>
      </c>
      <c r="F4" s="16">
        <f t="shared" ref="F4:F34" si="2">E4/1.1</f>
        <v>6763.6363636363631</v>
      </c>
      <c r="G4" s="16">
        <f t="shared" ref="G4:G31" si="3">F4*0.1</f>
        <v>676.36363636363637</v>
      </c>
      <c r="H4" s="15">
        <v>1724</v>
      </c>
      <c r="I4" s="15">
        <v>8336</v>
      </c>
      <c r="J4" s="16">
        <v>0</v>
      </c>
      <c r="K4" s="33">
        <v>0</v>
      </c>
      <c r="L4" s="32">
        <v>72.5</v>
      </c>
      <c r="M4" s="33">
        <v>0</v>
      </c>
      <c r="N4" s="33">
        <v>0</v>
      </c>
    </row>
    <row r="5" spans="1:14" x14ac:dyDescent="0.3">
      <c r="A5" s="24">
        <v>45719</v>
      </c>
      <c r="B5" s="15">
        <v>2620</v>
      </c>
      <c r="C5" s="16">
        <f t="shared" si="0"/>
        <v>2381.8181818181815</v>
      </c>
      <c r="D5" s="16">
        <f t="shared" si="1"/>
        <v>238.18181818181816</v>
      </c>
      <c r="E5" s="15">
        <v>6958</v>
      </c>
      <c r="F5" s="16">
        <f t="shared" si="2"/>
        <v>6325.454545454545</v>
      </c>
      <c r="G5" s="16">
        <f t="shared" si="3"/>
        <v>632.5454545454545</v>
      </c>
      <c r="H5" s="15">
        <v>1367</v>
      </c>
      <c r="I5" s="15">
        <v>8211</v>
      </c>
      <c r="J5" s="16">
        <v>0</v>
      </c>
      <c r="K5" s="33">
        <v>0</v>
      </c>
      <c r="L5" s="33">
        <v>0</v>
      </c>
      <c r="M5" s="33">
        <v>0</v>
      </c>
      <c r="N5" s="33">
        <v>0</v>
      </c>
    </row>
    <row r="6" spans="1:14" x14ac:dyDescent="0.3">
      <c r="A6" s="24">
        <v>45720</v>
      </c>
      <c r="B6" s="15">
        <v>3713.44</v>
      </c>
      <c r="C6" s="16">
        <f t="shared" si="0"/>
        <v>3375.8545454545451</v>
      </c>
      <c r="D6" s="16">
        <f t="shared" si="1"/>
        <v>337.58545454545452</v>
      </c>
      <c r="E6" s="15">
        <v>8861.06</v>
      </c>
      <c r="F6" s="16">
        <f t="shared" si="2"/>
        <v>8055.5090909090895</v>
      </c>
      <c r="G6" s="16">
        <f t="shared" si="3"/>
        <v>805.55090909090904</v>
      </c>
      <c r="H6" s="15">
        <v>2594</v>
      </c>
      <c r="I6" s="15">
        <v>9980.5</v>
      </c>
      <c r="J6" s="16">
        <v>0</v>
      </c>
      <c r="K6" s="33">
        <v>0</v>
      </c>
      <c r="L6" s="33">
        <v>0</v>
      </c>
      <c r="M6" s="33">
        <v>0</v>
      </c>
      <c r="N6" s="32">
        <v>270</v>
      </c>
    </row>
    <row r="7" spans="1:14" x14ac:dyDescent="0.3">
      <c r="A7" s="24">
        <v>45721</v>
      </c>
      <c r="B7" s="15">
        <v>2155</v>
      </c>
      <c r="C7" s="16">
        <f t="shared" si="0"/>
        <v>1959.090909090909</v>
      </c>
      <c r="D7" s="16">
        <f t="shared" si="1"/>
        <v>195.90909090909091</v>
      </c>
      <c r="E7" s="15">
        <v>8424</v>
      </c>
      <c r="F7" s="16">
        <f t="shared" si="2"/>
        <v>7658.181818181818</v>
      </c>
      <c r="G7" s="16">
        <f t="shared" si="3"/>
        <v>765.81818181818187</v>
      </c>
      <c r="H7" s="15">
        <v>1520</v>
      </c>
      <c r="I7" s="15">
        <v>9059</v>
      </c>
      <c r="J7" s="16">
        <v>0</v>
      </c>
      <c r="K7" s="33">
        <v>0</v>
      </c>
      <c r="L7" s="33">
        <v>0</v>
      </c>
      <c r="M7" s="33">
        <v>0</v>
      </c>
      <c r="N7" s="32">
        <v>345</v>
      </c>
    </row>
    <row r="8" spans="1:14" x14ac:dyDescent="0.3">
      <c r="A8" s="24">
        <v>45722</v>
      </c>
      <c r="B8" s="15">
        <v>2100</v>
      </c>
      <c r="C8" s="16">
        <f t="shared" si="0"/>
        <v>1909.090909090909</v>
      </c>
      <c r="D8" s="16">
        <f t="shared" si="1"/>
        <v>190.90909090909091</v>
      </c>
      <c r="E8" s="15">
        <v>8001</v>
      </c>
      <c r="F8" s="16">
        <f t="shared" si="2"/>
        <v>7273.6363636363631</v>
      </c>
      <c r="G8" s="16">
        <f t="shared" si="3"/>
        <v>727.36363636363637</v>
      </c>
      <c r="H8" s="15">
        <v>2795</v>
      </c>
      <c r="I8" s="15">
        <f>7306-227</f>
        <v>7079</v>
      </c>
      <c r="J8" s="15">
        <v>227</v>
      </c>
      <c r="K8" s="33">
        <v>0</v>
      </c>
      <c r="L8" s="33">
        <v>0</v>
      </c>
      <c r="M8" s="33">
        <v>0</v>
      </c>
      <c r="N8" s="32">
        <v>710</v>
      </c>
    </row>
    <row r="9" spans="1:14" x14ac:dyDescent="0.3">
      <c r="A9" s="24">
        <v>45723</v>
      </c>
      <c r="B9" s="15">
        <f>1275+2417.5</f>
        <v>3692.5</v>
      </c>
      <c r="C9" s="16">
        <f t="shared" si="0"/>
        <v>3356.8181818181815</v>
      </c>
      <c r="D9" s="16">
        <f t="shared" si="1"/>
        <v>335.68181818181819</v>
      </c>
      <c r="E9" s="15">
        <f>1249+9083</f>
        <v>10332</v>
      </c>
      <c r="F9" s="16">
        <f t="shared" si="2"/>
        <v>9392.7272727272721</v>
      </c>
      <c r="G9" s="16">
        <f t="shared" si="3"/>
        <v>939.27272727272725</v>
      </c>
      <c r="H9" s="15">
        <f>292.5+2211.5</f>
        <v>2504</v>
      </c>
      <c r="I9" s="15">
        <f>2231.5+9289</f>
        <v>11520.5</v>
      </c>
      <c r="J9" s="16">
        <v>0</v>
      </c>
      <c r="K9" s="33">
        <v>0</v>
      </c>
      <c r="L9" s="33">
        <v>0</v>
      </c>
      <c r="M9" s="33">
        <v>0</v>
      </c>
      <c r="N9" s="32">
        <v>720</v>
      </c>
    </row>
    <row r="10" spans="1:14" x14ac:dyDescent="0.3">
      <c r="A10" s="24">
        <v>45724</v>
      </c>
      <c r="B10" s="15">
        <f>145+3385</f>
        <v>3530</v>
      </c>
      <c r="C10" s="16">
        <f t="shared" si="0"/>
        <v>3209.090909090909</v>
      </c>
      <c r="D10" s="16">
        <f t="shared" si="1"/>
        <v>320.90909090909093</v>
      </c>
      <c r="E10" s="15">
        <f>400+10323.5</f>
        <v>10723.5</v>
      </c>
      <c r="F10" s="16">
        <f t="shared" si="2"/>
        <v>9748.6363636363621</v>
      </c>
      <c r="G10" s="16">
        <f t="shared" si="3"/>
        <v>974.86363636363626</v>
      </c>
      <c r="H10" s="15">
        <f>545+2455</f>
        <v>3000</v>
      </c>
      <c r="I10" s="15">
        <f>11253.5</f>
        <v>11253.5</v>
      </c>
      <c r="J10" s="16">
        <v>0</v>
      </c>
      <c r="K10" s="33">
        <v>0</v>
      </c>
      <c r="L10" s="33">
        <v>0</v>
      </c>
      <c r="M10" s="32">
        <v>409</v>
      </c>
      <c r="N10" s="32">
        <v>1055</v>
      </c>
    </row>
    <row r="11" spans="1:14" x14ac:dyDescent="0.3">
      <c r="A11" s="24">
        <v>45725</v>
      </c>
      <c r="B11" s="15">
        <v>1795</v>
      </c>
      <c r="C11" s="16">
        <f t="shared" si="0"/>
        <v>1631.8181818181818</v>
      </c>
      <c r="D11" s="16">
        <f t="shared" si="1"/>
        <v>163.18181818181819</v>
      </c>
      <c r="E11" s="15">
        <v>10429.5</v>
      </c>
      <c r="F11" s="16">
        <f t="shared" si="2"/>
        <v>9481.363636363636</v>
      </c>
      <c r="G11" s="16">
        <f t="shared" si="3"/>
        <v>948.13636363636363</v>
      </c>
      <c r="H11" s="15">
        <v>2859</v>
      </c>
      <c r="I11" s="15">
        <v>9220.5</v>
      </c>
      <c r="J11" s="15">
        <v>145</v>
      </c>
      <c r="K11" s="32">
        <v>437</v>
      </c>
      <c r="L11" s="33">
        <v>0</v>
      </c>
      <c r="M11" s="32">
        <v>92</v>
      </c>
      <c r="N11" s="32">
        <v>135</v>
      </c>
    </row>
    <row r="12" spans="1:14" x14ac:dyDescent="0.3">
      <c r="A12" s="24">
        <v>45726</v>
      </c>
      <c r="B12" s="15">
        <v>3115</v>
      </c>
      <c r="C12" s="16">
        <f t="shared" si="0"/>
        <v>2831.8181818181815</v>
      </c>
      <c r="D12" s="16">
        <f t="shared" si="1"/>
        <v>283.18181818181819</v>
      </c>
      <c r="E12" s="15">
        <f>120+11333</f>
        <v>11453</v>
      </c>
      <c r="F12" s="16">
        <f t="shared" si="2"/>
        <v>10411.81818181818</v>
      </c>
      <c r="G12" s="16">
        <f t="shared" si="3"/>
        <v>1041.181818181818</v>
      </c>
      <c r="H12" s="15">
        <v>4054</v>
      </c>
      <c r="I12" s="15">
        <f>120+10394-79</f>
        <v>10435</v>
      </c>
      <c r="J12" s="15">
        <v>79</v>
      </c>
      <c r="K12" s="33">
        <v>0</v>
      </c>
      <c r="L12" s="33">
        <v>0</v>
      </c>
      <c r="M12" s="33">
        <v>0</v>
      </c>
      <c r="N12" s="33">
        <v>0</v>
      </c>
    </row>
    <row r="13" spans="1:14" x14ac:dyDescent="0.3">
      <c r="A13" s="24">
        <v>45727</v>
      </c>
      <c r="B13" s="15">
        <v>3905</v>
      </c>
      <c r="C13" s="16">
        <f t="shared" si="0"/>
        <v>3549.9999999999995</v>
      </c>
      <c r="D13" s="16">
        <f t="shared" si="1"/>
        <v>355</v>
      </c>
      <c r="E13" s="15">
        <v>14906</v>
      </c>
      <c r="F13" s="16">
        <f t="shared" si="2"/>
        <v>13550.90909090909</v>
      </c>
      <c r="G13" s="16">
        <f t="shared" si="3"/>
        <v>1355.090909090909</v>
      </c>
      <c r="H13" s="15">
        <v>3772.5</v>
      </c>
      <c r="I13" s="15">
        <v>15038.5</v>
      </c>
      <c r="J13" s="16">
        <v>0</v>
      </c>
      <c r="K13" s="33">
        <v>0</v>
      </c>
      <c r="L13" s="33">
        <v>0</v>
      </c>
      <c r="M13" s="33">
        <v>0</v>
      </c>
      <c r="N13" s="33">
        <v>0</v>
      </c>
    </row>
    <row r="14" spans="1:14" x14ac:dyDescent="0.3">
      <c r="A14" s="24">
        <v>45728</v>
      </c>
      <c r="B14" s="15">
        <v>1912.5</v>
      </c>
      <c r="C14" s="16">
        <f t="shared" si="0"/>
        <v>1738.6363636363635</v>
      </c>
      <c r="D14" s="16">
        <f t="shared" si="1"/>
        <v>173.86363636363637</v>
      </c>
      <c r="E14" s="15">
        <v>12703</v>
      </c>
      <c r="F14" s="16">
        <f t="shared" si="2"/>
        <v>11548.181818181818</v>
      </c>
      <c r="G14" s="16">
        <f t="shared" si="3"/>
        <v>1154.8181818181818</v>
      </c>
      <c r="H14" s="15">
        <v>2029.5</v>
      </c>
      <c r="I14" s="15">
        <v>12586</v>
      </c>
      <c r="J14" s="16">
        <v>0</v>
      </c>
      <c r="K14" s="33">
        <v>0</v>
      </c>
      <c r="L14" s="33">
        <v>0</v>
      </c>
      <c r="M14" s="32">
        <v>597</v>
      </c>
      <c r="N14" s="32">
        <v>155</v>
      </c>
    </row>
    <row r="15" spans="1:14" x14ac:dyDescent="0.3">
      <c r="A15" s="24">
        <v>45729</v>
      </c>
      <c r="B15" s="15">
        <v>2965</v>
      </c>
      <c r="C15" s="16">
        <f t="shared" si="0"/>
        <v>2695.454545454545</v>
      </c>
      <c r="D15" s="16">
        <f t="shared" si="1"/>
        <v>269.5454545454545</v>
      </c>
      <c r="E15" s="15">
        <v>15025.5</v>
      </c>
      <c r="F15" s="16">
        <f t="shared" si="2"/>
        <v>13659.545454545454</v>
      </c>
      <c r="G15" s="16">
        <f t="shared" si="3"/>
        <v>1365.9545454545455</v>
      </c>
      <c r="H15" s="15">
        <v>3890.5</v>
      </c>
      <c r="I15" s="15">
        <v>14100</v>
      </c>
      <c r="J15" s="16">
        <v>0</v>
      </c>
      <c r="K15" s="33">
        <v>0</v>
      </c>
      <c r="L15" s="32">
        <v>285</v>
      </c>
      <c r="M15" s="32">
        <v>300</v>
      </c>
      <c r="N15" s="33">
        <v>0</v>
      </c>
    </row>
    <row r="16" spans="1:14" x14ac:dyDescent="0.3">
      <c r="A16" s="24">
        <v>45730</v>
      </c>
      <c r="B16" s="15">
        <f>3262.5+145</f>
        <v>3407.5</v>
      </c>
      <c r="C16" s="16">
        <f t="shared" si="0"/>
        <v>3097.7272727272725</v>
      </c>
      <c r="D16" s="16">
        <f t="shared" si="1"/>
        <v>309.77272727272725</v>
      </c>
      <c r="E16" s="15">
        <f>16174+60</f>
        <v>16234</v>
      </c>
      <c r="F16" s="16">
        <f t="shared" si="2"/>
        <v>14758.181818181816</v>
      </c>
      <c r="G16" s="16">
        <f t="shared" si="3"/>
        <v>1475.8181818181818</v>
      </c>
      <c r="H16" s="15">
        <v>2866</v>
      </c>
      <c r="I16" s="15">
        <f>16000.5+205</f>
        <v>16205.5</v>
      </c>
      <c r="J16" s="15">
        <v>570</v>
      </c>
      <c r="K16" s="32">
        <v>90</v>
      </c>
      <c r="L16" s="33">
        <v>0</v>
      </c>
      <c r="M16" s="32">
        <v>82</v>
      </c>
      <c r="N16" s="33">
        <v>0</v>
      </c>
    </row>
    <row r="17" spans="1:14" x14ac:dyDescent="0.3">
      <c r="A17" s="24">
        <v>45731</v>
      </c>
      <c r="B17" s="15">
        <v>2750</v>
      </c>
      <c r="C17" s="16">
        <f t="shared" si="0"/>
        <v>2500</v>
      </c>
      <c r="D17" s="16">
        <f t="shared" si="1"/>
        <v>250</v>
      </c>
      <c r="E17" s="15">
        <v>17249</v>
      </c>
      <c r="F17" s="16">
        <f t="shared" si="2"/>
        <v>15680.90909090909</v>
      </c>
      <c r="G17" s="16">
        <f t="shared" si="3"/>
        <v>1568.090909090909</v>
      </c>
      <c r="H17" s="15">
        <v>3510</v>
      </c>
      <c r="I17" s="15">
        <v>16489</v>
      </c>
      <c r="J17" s="16">
        <v>0</v>
      </c>
      <c r="K17" s="33">
        <v>0</v>
      </c>
      <c r="L17" s="32">
        <v>192.5</v>
      </c>
      <c r="M17" s="32">
        <v>92</v>
      </c>
      <c r="N17" s="33">
        <v>0</v>
      </c>
    </row>
    <row r="18" spans="1:14" x14ac:dyDescent="0.3">
      <c r="A18" s="24">
        <v>45732</v>
      </c>
      <c r="B18" s="15">
        <f>310+2585</f>
        <v>2895</v>
      </c>
      <c r="C18" s="16">
        <f t="shared" si="0"/>
        <v>2631.8181818181815</v>
      </c>
      <c r="D18" s="16">
        <f t="shared" si="1"/>
        <v>263.18181818181819</v>
      </c>
      <c r="E18" s="15">
        <f>1213+17435</f>
        <v>18648</v>
      </c>
      <c r="F18" s="16">
        <f t="shared" si="2"/>
        <v>16952.727272727272</v>
      </c>
      <c r="G18" s="16">
        <f t="shared" si="3"/>
        <v>1695.2727272727273</v>
      </c>
      <c r="H18" s="15">
        <f>170+2812</f>
        <v>2982</v>
      </c>
      <c r="I18" s="15">
        <f>1353+17018</f>
        <v>18371</v>
      </c>
      <c r="J18" s="15">
        <v>190</v>
      </c>
      <c r="K18" s="33">
        <v>0</v>
      </c>
      <c r="L18" s="33">
        <v>0</v>
      </c>
      <c r="M18" s="32">
        <v>205</v>
      </c>
      <c r="N18" s="32">
        <v>340</v>
      </c>
    </row>
    <row r="19" spans="1:14" x14ac:dyDescent="0.3">
      <c r="A19" s="24">
        <v>45733</v>
      </c>
      <c r="B19" s="15">
        <v>2070</v>
      </c>
      <c r="C19" s="16">
        <f t="shared" si="0"/>
        <v>1881.8181818181818</v>
      </c>
      <c r="D19" s="16">
        <f t="shared" si="1"/>
        <v>188.18181818181819</v>
      </c>
      <c r="E19" s="15">
        <v>17831</v>
      </c>
      <c r="F19" s="16">
        <f t="shared" si="2"/>
        <v>16209.999999999998</v>
      </c>
      <c r="G19" s="16">
        <f t="shared" si="3"/>
        <v>1621</v>
      </c>
      <c r="H19" s="15">
        <v>2832</v>
      </c>
      <c r="I19" s="15">
        <v>17069</v>
      </c>
      <c r="J19" s="16">
        <v>0</v>
      </c>
      <c r="K19" s="33">
        <v>0</v>
      </c>
      <c r="L19" s="33">
        <v>0</v>
      </c>
      <c r="M19" s="32">
        <v>250</v>
      </c>
      <c r="N19" s="32">
        <v>1010</v>
      </c>
    </row>
    <row r="20" spans="1:14" x14ac:dyDescent="0.3">
      <c r="A20" s="24">
        <v>45734</v>
      </c>
      <c r="B20" s="15">
        <v>2565</v>
      </c>
      <c r="C20" s="16">
        <f t="shared" si="0"/>
        <v>2331.8181818181815</v>
      </c>
      <c r="D20" s="16">
        <f t="shared" si="1"/>
        <v>233.18181818181816</v>
      </c>
      <c r="E20" s="15">
        <v>11422.5</v>
      </c>
      <c r="F20" s="16">
        <f t="shared" si="2"/>
        <v>10384.090909090908</v>
      </c>
      <c r="G20" s="16">
        <f t="shared" si="3"/>
        <v>1038.4090909090908</v>
      </c>
      <c r="H20" s="15">
        <v>1639.5</v>
      </c>
      <c r="I20" s="15">
        <v>12348</v>
      </c>
      <c r="J20" s="16">
        <v>0</v>
      </c>
      <c r="K20" s="33">
        <v>0</v>
      </c>
      <c r="L20" s="33">
        <v>0</v>
      </c>
      <c r="M20" s="32">
        <v>214</v>
      </c>
      <c r="N20" s="32">
        <v>330</v>
      </c>
    </row>
    <row r="21" spans="1:14" x14ac:dyDescent="0.3">
      <c r="A21" s="24">
        <v>45735</v>
      </c>
      <c r="B21" s="15">
        <v>3445</v>
      </c>
      <c r="C21" s="16">
        <f t="shared" si="0"/>
        <v>3131.8181818181815</v>
      </c>
      <c r="D21" s="16">
        <f t="shared" si="1"/>
        <v>313.18181818181819</v>
      </c>
      <c r="E21" s="15">
        <v>9336</v>
      </c>
      <c r="F21" s="16">
        <f t="shared" si="2"/>
        <v>8487.2727272727261</v>
      </c>
      <c r="G21" s="16">
        <f t="shared" si="3"/>
        <v>848.72727272727263</v>
      </c>
      <c r="H21" s="15">
        <v>3222</v>
      </c>
      <c r="I21" s="15">
        <v>8883</v>
      </c>
      <c r="J21" s="15">
        <v>676</v>
      </c>
      <c r="K21" s="33">
        <v>0</v>
      </c>
      <c r="L21" s="33">
        <v>0</v>
      </c>
      <c r="M21" s="32">
        <v>172</v>
      </c>
      <c r="N21" s="32">
        <v>355</v>
      </c>
    </row>
    <row r="22" spans="1:14" x14ac:dyDescent="0.3">
      <c r="A22" s="24">
        <v>45736</v>
      </c>
      <c r="B22" s="15">
        <v>3317.5</v>
      </c>
      <c r="C22" s="16">
        <f t="shared" si="0"/>
        <v>3015.9090909090905</v>
      </c>
      <c r="D22" s="16">
        <f t="shared" si="1"/>
        <v>301.59090909090907</v>
      </c>
      <c r="E22" s="15">
        <v>9624</v>
      </c>
      <c r="F22" s="16">
        <f t="shared" si="2"/>
        <v>8749.0909090909081</v>
      </c>
      <c r="G22" s="16">
        <f t="shared" si="3"/>
        <v>874.90909090909088</v>
      </c>
      <c r="H22" s="15">
        <v>2985.5</v>
      </c>
      <c r="I22" s="15">
        <v>9956</v>
      </c>
      <c r="J22" s="16">
        <v>0</v>
      </c>
      <c r="K22" s="33">
        <v>0</v>
      </c>
      <c r="L22" s="32">
        <v>172.5</v>
      </c>
      <c r="M22" s="32">
        <v>447</v>
      </c>
      <c r="N22" s="33">
        <v>0</v>
      </c>
    </row>
    <row r="23" spans="1:14" x14ac:dyDescent="0.3">
      <c r="A23" s="24">
        <v>45737</v>
      </c>
      <c r="B23" s="15">
        <v>2405</v>
      </c>
      <c r="C23" s="16">
        <f t="shared" si="0"/>
        <v>2186.363636363636</v>
      </c>
      <c r="D23" s="16">
        <f t="shared" si="1"/>
        <v>218.63636363636363</v>
      </c>
      <c r="E23" s="15">
        <f>12407.5+85</f>
        <v>12492.5</v>
      </c>
      <c r="F23" s="16">
        <f t="shared" si="2"/>
        <v>11356.81818181818</v>
      </c>
      <c r="G23" s="16">
        <f t="shared" si="3"/>
        <v>1135.681818181818</v>
      </c>
      <c r="H23" s="15">
        <f>85+2944</f>
        <v>3029</v>
      </c>
      <c r="I23" s="15">
        <f>11868.5</f>
        <v>11868.5</v>
      </c>
      <c r="J23" s="16">
        <v>0</v>
      </c>
      <c r="K23" s="33">
        <v>0</v>
      </c>
      <c r="L23" s="32">
        <v>285</v>
      </c>
      <c r="M23" s="32">
        <v>215</v>
      </c>
      <c r="N23" s="32">
        <v>135</v>
      </c>
    </row>
    <row r="24" spans="1:14" x14ac:dyDescent="0.3">
      <c r="A24" s="24">
        <v>45738</v>
      </c>
      <c r="B24" s="15">
        <v>4812.5</v>
      </c>
      <c r="C24" s="16">
        <f t="shared" si="0"/>
        <v>4375</v>
      </c>
      <c r="D24" s="16">
        <f t="shared" si="1"/>
        <v>437.5</v>
      </c>
      <c r="E24" s="15">
        <v>25242</v>
      </c>
      <c r="F24" s="16">
        <f t="shared" si="2"/>
        <v>22947.272727272724</v>
      </c>
      <c r="G24" s="16">
        <f t="shared" si="3"/>
        <v>2294.7272727272725</v>
      </c>
      <c r="H24" s="15">
        <v>5929.5</v>
      </c>
      <c r="I24" s="15">
        <v>23681</v>
      </c>
      <c r="J24" s="15">
        <v>444</v>
      </c>
      <c r="K24" s="32">
        <v>477</v>
      </c>
      <c r="L24" s="32">
        <v>182.5</v>
      </c>
      <c r="M24" s="32">
        <v>320</v>
      </c>
      <c r="N24" s="32">
        <v>355</v>
      </c>
    </row>
    <row r="25" spans="1:14" x14ac:dyDescent="0.3">
      <c r="A25" s="24">
        <v>45739</v>
      </c>
      <c r="B25" s="15">
        <f>3515</f>
        <v>3515</v>
      </c>
      <c r="C25" s="16">
        <f t="shared" si="0"/>
        <v>3195.454545454545</v>
      </c>
      <c r="D25" s="16">
        <f t="shared" si="1"/>
        <v>319.5454545454545</v>
      </c>
      <c r="E25" s="15">
        <f>15748+210</f>
        <v>15958</v>
      </c>
      <c r="F25" s="16">
        <f t="shared" si="2"/>
        <v>14507.272727272726</v>
      </c>
      <c r="G25" s="16">
        <f t="shared" si="3"/>
        <v>1450.7272727272727</v>
      </c>
      <c r="H25" s="15">
        <v>3622</v>
      </c>
      <c r="I25" s="15">
        <f>15252+210</f>
        <v>15462</v>
      </c>
      <c r="J25" s="15">
        <v>389</v>
      </c>
      <c r="K25" s="32">
        <v>400</v>
      </c>
      <c r="L25" s="32">
        <v>70</v>
      </c>
      <c r="M25" s="32">
        <v>444</v>
      </c>
      <c r="N25" s="32">
        <v>450</v>
      </c>
    </row>
    <row r="26" spans="1:14" x14ac:dyDescent="0.3">
      <c r="A26" s="24">
        <v>45740</v>
      </c>
      <c r="B26" s="15">
        <v>2510</v>
      </c>
      <c r="C26" s="16">
        <f t="shared" si="0"/>
        <v>2281.8181818181815</v>
      </c>
      <c r="D26" s="16">
        <f t="shared" si="1"/>
        <v>228.18181818181816</v>
      </c>
      <c r="E26" s="15">
        <v>12970</v>
      </c>
      <c r="F26" s="16">
        <f t="shared" si="2"/>
        <v>11790.90909090909</v>
      </c>
      <c r="G26" s="16">
        <f t="shared" si="3"/>
        <v>1179.090909090909</v>
      </c>
      <c r="H26" s="15">
        <v>3550</v>
      </c>
      <c r="I26" s="15">
        <v>11930</v>
      </c>
      <c r="J26" s="16">
        <v>0</v>
      </c>
      <c r="K26" s="33">
        <v>0</v>
      </c>
      <c r="L26" s="32">
        <v>320</v>
      </c>
      <c r="M26" s="33">
        <v>0</v>
      </c>
      <c r="N26" s="33">
        <v>0</v>
      </c>
    </row>
    <row r="27" spans="1:14" x14ac:dyDescent="0.3">
      <c r="A27" s="24">
        <v>45741</v>
      </c>
      <c r="B27" s="15">
        <v>2190</v>
      </c>
      <c r="C27" s="16">
        <f t="shared" ref="C27:C29" si="4">B27/1.1</f>
        <v>1990.9090909090908</v>
      </c>
      <c r="D27" s="16">
        <f t="shared" ref="D27:D29" si="5">C27*0.1</f>
        <v>199.09090909090909</v>
      </c>
      <c r="E27" s="15">
        <v>14430</v>
      </c>
      <c r="F27" s="16">
        <f t="shared" ref="F27:F29" si="6">E27/1.1</f>
        <v>13118.181818181818</v>
      </c>
      <c r="G27" s="16">
        <f t="shared" ref="G27:G29" si="7">F27*0.1</f>
        <v>1311.818181818182</v>
      </c>
      <c r="H27" s="15">
        <v>3341</v>
      </c>
      <c r="I27" s="15">
        <v>12892</v>
      </c>
      <c r="J27" s="15">
        <v>387</v>
      </c>
      <c r="K27" s="33">
        <v>0</v>
      </c>
      <c r="L27" s="32">
        <v>187.5</v>
      </c>
      <c r="M27" s="33">
        <v>0</v>
      </c>
      <c r="N27" s="33">
        <v>0</v>
      </c>
    </row>
    <row r="28" spans="1:14" x14ac:dyDescent="0.3">
      <c r="A28" s="24">
        <v>45742</v>
      </c>
      <c r="B28" s="15">
        <v>2490</v>
      </c>
      <c r="C28" s="16">
        <f t="shared" si="4"/>
        <v>2263.6363636363635</v>
      </c>
      <c r="D28" s="16">
        <f t="shared" si="5"/>
        <v>226.36363636363637</v>
      </c>
      <c r="E28" s="15">
        <v>14746</v>
      </c>
      <c r="F28" s="16">
        <f t="shared" si="6"/>
        <v>13405.454545454544</v>
      </c>
      <c r="G28" s="16">
        <f t="shared" si="7"/>
        <v>1340.5454545454545</v>
      </c>
      <c r="H28" s="15">
        <v>3030</v>
      </c>
      <c r="I28" s="15">
        <v>14071</v>
      </c>
      <c r="J28" s="15">
        <v>135</v>
      </c>
      <c r="K28" s="33">
        <v>0</v>
      </c>
      <c r="L28" s="32">
        <v>650</v>
      </c>
      <c r="M28" s="33">
        <v>0</v>
      </c>
      <c r="N28" s="33">
        <v>0</v>
      </c>
    </row>
    <row r="29" spans="1:14" x14ac:dyDescent="0.3">
      <c r="A29" s="24">
        <v>45743</v>
      </c>
      <c r="B29" s="15">
        <v>4064.99</v>
      </c>
      <c r="C29" s="16">
        <f t="shared" si="4"/>
        <v>3695.4454545454541</v>
      </c>
      <c r="D29" s="16">
        <f t="shared" si="5"/>
        <v>369.54454545454541</v>
      </c>
      <c r="E29" s="15">
        <v>17083.009999999998</v>
      </c>
      <c r="F29" s="16">
        <f t="shared" si="6"/>
        <v>15530.009090909089</v>
      </c>
      <c r="G29" s="16">
        <f t="shared" si="7"/>
        <v>1553.0009090909089</v>
      </c>
      <c r="H29" s="15">
        <v>4173</v>
      </c>
      <c r="I29" s="15">
        <v>16573</v>
      </c>
      <c r="J29" s="15">
        <v>402</v>
      </c>
      <c r="K29" s="32">
        <v>230</v>
      </c>
      <c r="L29" s="32">
        <v>187.5</v>
      </c>
      <c r="M29" s="33">
        <v>0</v>
      </c>
      <c r="N29" s="33">
        <v>0</v>
      </c>
    </row>
    <row r="30" spans="1:14" x14ac:dyDescent="0.3">
      <c r="A30" s="24">
        <v>45744</v>
      </c>
      <c r="B30" s="15">
        <v>4660</v>
      </c>
      <c r="C30" s="16">
        <f t="shared" si="0"/>
        <v>4236.363636363636</v>
      </c>
      <c r="D30" s="16">
        <f t="shared" si="1"/>
        <v>423.63636363636363</v>
      </c>
      <c r="E30" s="15">
        <v>15656</v>
      </c>
      <c r="F30" s="16">
        <f t="shared" si="2"/>
        <v>14232.727272727272</v>
      </c>
      <c r="G30" s="16">
        <f t="shared" si="3"/>
        <v>1423.2727272727273</v>
      </c>
      <c r="H30" s="15">
        <v>5587</v>
      </c>
      <c r="I30" s="15">
        <v>14259</v>
      </c>
      <c r="J30" s="15">
        <v>470</v>
      </c>
      <c r="K30" s="32">
        <v>300</v>
      </c>
      <c r="L30" s="32">
        <v>695</v>
      </c>
      <c r="M30" s="33">
        <v>0</v>
      </c>
      <c r="N30" s="32">
        <v>550</v>
      </c>
    </row>
    <row r="31" spans="1:14" x14ac:dyDescent="0.3">
      <c r="A31" s="24">
        <v>45745</v>
      </c>
      <c r="B31" s="15">
        <f>3115+120</f>
        <v>3235</v>
      </c>
      <c r="C31" s="16">
        <f t="shared" si="0"/>
        <v>2940.9090909090905</v>
      </c>
      <c r="D31" s="16">
        <f t="shared" si="1"/>
        <v>294.09090909090907</v>
      </c>
      <c r="E31" s="15">
        <f>17120+100</f>
        <v>17220</v>
      </c>
      <c r="F31" s="16">
        <f t="shared" si="2"/>
        <v>15654.545454545454</v>
      </c>
      <c r="G31" s="16">
        <f t="shared" si="3"/>
        <v>1565.4545454545455</v>
      </c>
      <c r="H31" s="15">
        <v>4505</v>
      </c>
      <c r="I31" s="15">
        <f>15320+220</f>
        <v>15540</v>
      </c>
      <c r="J31" s="15">
        <v>410</v>
      </c>
      <c r="K31" s="33">
        <v>0</v>
      </c>
      <c r="L31" s="33">
        <v>0</v>
      </c>
      <c r="M31" s="33">
        <v>0</v>
      </c>
      <c r="N31" s="33">
        <v>0</v>
      </c>
    </row>
    <row r="32" spans="1:14" x14ac:dyDescent="0.3">
      <c r="A32" s="24">
        <v>45746</v>
      </c>
      <c r="B32" s="15">
        <v>1890</v>
      </c>
      <c r="C32" s="16">
        <f t="shared" ref="C32:C33" si="8">B32/1.1</f>
        <v>1718.181818181818</v>
      </c>
      <c r="D32" s="16">
        <f t="shared" ref="D32:D33" si="9">C32*0.1</f>
        <v>171.81818181818181</v>
      </c>
      <c r="E32" s="15">
        <v>16705</v>
      </c>
      <c r="F32" s="16">
        <f t="shared" ref="F32:F33" si="10">E32/1.1</f>
        <v>15186.363636363636</v>
      </c>
      <c r="G32" s="16">
        <f t="shared" ref="G32:G33" si="11">F32*0.1</f>
        <v>1518.6363636363637</v>
      </c>
      <c r="H32" s="15">
        <v>4925</v>
      </c>
      <c r="I32" s="15">
        <v>13280</v>
      </c>
      <c r="J32" s="15">
        <v>390</v>
      </c>
      <c r="K32" s="33">
        <v>0</v>
      </c>
      <c r="L32" s="32">
        <v>335</v>
      </c>
      <c r="M32" s="33">
        <v>0</v>
      </c>
      <c r="N32" s="33">
        <v>0</v>
      </c>
    </row>
    <row r="33" spans="1:14" x14ac:dyDescent="0.3">
      <c r="A33" s="24">
        <v>45747</v>
      </c>
      <c r="B33" s="15">
        <v>2110</v>
      </c>
      <c r="C33" s="16">
        <f t="shared" si="8"/>
        <v>1918.181818181818</v>
      </c>
      <c r="D33" s="16">
        <f t="shared" si="9"/>
        <v>191.81818181818181</v>
      </c>
      <c r="E33" s="15">
        <v>19135</v>
      </c>
      <c r="F33" s="16">
        <f t="shared" si="10"/>
        <v>17395.454545454544</v>
      </c>
      <c r="G33" s="16">
        <f t="shared" si="11"/>
        <v>1739.5454545454545</v>
      </c>
      <c r="H33" s="15">
        <v>5060</v>
      </c>
      <c r="I33" s="15">
        <v>15860</v>
      </c>
      <c r="J33" s="15">
        <v>325</v>
      </c>
      <c r="K33" s="32">
        <v>460</v>
      </c>
      <c r="L33" s="33">
        <v>0</v>
      </c>
      <c r="M33" s="33">
        <v>0</v>
      </c>
      <c r="N33" s="33">
        <v>0</v>
      </c>
    </row>
    <row r="34" spans="1:14" x14ac:dyDescent="0.3">
      <c r="B34" s="26">
        <f>SUM(B3:B33)</f>
        <v>89455.930000000008</v>
      </c>
      <c r="C34" s="27">
        <f t="shared" si="0"/>
        <v>81323.572727272724</v>
      </c>
      <c r="D34" s="27">
        <f t="shared" ref="D34" si="12">C34*10/100</f>
        <v>8132.3572727272731</v>
      </c>
      <c r="E34" s="26">
        <f>SUM(E3:E33)</f>
        <v>416993.57</v>
      </c>
      <c r="F34" s="27">
        <f t="shared" si="2"/>
        <v>379085.0636363636</v>
      </c>
      <c r="G34" s="27">
        <f t="shared" ref="G34" si="13">F34*10/100</f>
        <v>37908.506363636356</v>
      </c>
      <c r="H34" s="26">
        <f t="shared" ref="H34:N34" si="14">SUM(H3:H33)</f>
        <v>100352</v>
      </c>
      <c r="I34" s="26">
        <f t="shared" si="14"/>
        <v>400583.5</v>
      </c>
      <c r="J34" s="34">
        <f t="shared" si="14"/>
        <v>5514</v>
      </c>
      <c r="K34" s="34">
        <f t="shared" si="14"/>
        <v>2394</v>
      </c>
      <c r="L34" s="34">
        <f t="shared" si="14"/>
        <v>3635</v>
      </c>
      <c r="M34" s="34">
        <f t="shared" si="14"/>
        <v>3944</v>
      </c>
      <c r="N34" s="34">
        <f t="shared" si="14"/>
        <v>6915</v>
      </c>
    </row>
    <row r="35" spans="1:14" x14ac:dyDescent="0.3">
      <c r="B35" s="28"/>
      <c r="C35" s="28"/>
      <c r="D35" s="28"/>
      <c r="E35" s="28"/>
      <c r="F35" s="28"/>
      <c r="G35" s="28"/>
      <c r="H35" s="28"/>
      <c r="I35" s="28"/>
      <c r="J35" s="28"/>
      <c r="K35" s="35"/>
      <c r="L35" s="35"/>
      <c r="M35" s="35"/>
      <c r="N35" s="35"/>
    </row>
    <row r="36" spans="1:14" x14ac:dyDescent="0.3">
      <c r="D36" s="28"/>
      <c r="I36" s="2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selection activeCell="A19" sqref="A19:XFD19"/>
    </sheetView>
  </sheetViews>
  <sheetFormatPr defaultRowHeight="14.4" x14ac:dyDescent="0.3"/>
  <cols>
    <col min="1" max="1" width="10.88671875" style="25" bestFit="1" customWidth="1"/>
    <col min="2" max="2" width="12.6640625" style="21" customWidth="1"/>
    <col min="3" max="3" width="13.88671875" style="21" customWidth="1"/>
    <col min="4" max="4" width="14.88671875" style="21" customWidth="1"/>
    <col min="5" max="5" width="11.109375" style="21" bestFit="1" customWidth="1"/>
    <col min="6" max="6" width="11" style="21" bestFit="1" customWidth="1"/>
    <col min="7" max="7" width="9.88671875" style="21" bestFit="1" customWidth="1"/>
    <col min="8" max="8" width="10" style="21" bestFit="1" customWidth="1"/>
    <col min="9" max="9" width="13.6640625" style="21" bestFit="1" customWidth="1"/>
    <col min="10" max="10" width="16.33203125" style="21" bestFit="1" customWidth="1"/>
    <col min="11" max="11" width="18" style="25" bestFit="1" customWidth="1"/>
    <col min="12" max="12" width="10.5546875" style="25" bestFit="1" customWidth="1"/>
    <col min="13" max="13" width="8.109375" style="25" bestFit="1" customWidth="1"/>
    <col min="14" max="14" width="16.88671875" style="25" bestFit="1" customWidth="1"/>
    <col min="15" max="16384" width="8.88671875" style="21"/>
  </cols>
  <sheetData>
    <row r="1" spans="1:14" x14ac:dyDescent="0.3">
      <c r="A1" s="18" t="s">
        <v>4</v>
      </c>
      <c r="B1" s="19" t="s">
        <v>0</v>
      </c>
      <c r="C1" s="19"/>
      <c r="D1" s="19"/>
      <c r="E1" s="18" t="s">
        <v>1</v>
      </c>
      <c r="F1" s="19"/>
      <c r="G1" s="19"/>
      <c r="H1" s="19" t="s">
        <v>2</v>
      </c>
      <c r="I1" s="19" t="s">
        <v>3</v>
      </c>
      <c r="J1" s="20" t="s">
        <v>6</v>
      </c>
      <c r="K1" s="31" t="s">
        <v>10</v>
      </c>
      <c r="L1" s="31" t="s">
        <v>11</v>
      </c>
      <c r="M1" s="31" t="s">
        <v>12</v>
      </c>
      <c r="N1" s="31" t="s">
        <v>13</v>
      </c>
    </row>
    <row r="2" spans="1:14" x14ac:dyDescent="0.3">
      <c r="A2" s="22"/>
      <c r="B2" s="23">
        <v>0.1</v>
      </c>
      <c r="C2" s="23"/>
      <c r="D2" s="23"/>
      <c r="E2" s="23">
        <v>0.1</v>
      </c>
      <c r="F2" s="23"/>
      <c r="G2" s="23"/>
      <c r="H2" s="18"/>
      <c r="I2" s="18"/>
      <c r="J2" s="18"/>
      <c r="K2" s="18"/>
      <c r="L2" s="18"/>
      <c r="M2" s="18"/>
      <c r="N2" s="18"/>
    </row>
    <row r="3" spans="1:14" x14ac:dyDescent="0.3">
      <c r="A3" s="24">
        <v>45748</v>
      </c>
      <c r="B3" s="15">
        <v>3835</v>
      </c>
      <c r="C3" s="16">
        <f>B3/1.1</f>
        <v>3486.363636363636</v>
      </c>
      <c r="D3" s="16">
        <f>C3*0.1</f>
        <v>348.63636363636363</v>
      </c>
      <c r="E3" s="15">
        <v>20040.5</v>
      </c>
      <c r="F3" s="16">
        <f>E3/1.1</f>
        <v>18218.636363636364</v>
      </c>
      <c r="G3" s="16">
        <f>F3*0.1</f>
        <v>1821.8636363636365</v>
      </c>
      <c r="H3" s="15">
        <v>5995</v>
      </c>
      <c r="I3" s="15">
        <v>17145.5</v>
      </c>
      <c r="J3" s="15">
        <v>735</v>
      </c>
      <c r="K3" s="33">
        <v>0</v>
      </c>
      <c r="L3" s="33">
        <v>0</v>
      </c>
      <c r="M3" s="33">
        <v>0</v>
      </c>
      <c r="N3" s="33">
        <v>0</v>
      </c>
    </row>
    <row r="4" spans="1:14" x14ac:dyDescent="0.3">
      <c r="A4" s="24">
        <v>45749</v>
      </c>
      <c r="B4" s="15">
        <v>1775</v>
      </c>
      <c r="C4" s="16">
        <f t="shared" ref="C4:C33" si="0">B4/1.1</f>
        <v>1613.6363636363635</v>
      </c>
      <c r="D4" s="16">
        <f t="shared" ref="D4:D32" si="1">C4*0.1</f>
        <v>161.36363636363637</v>
      </c>
      <c r="E4" s="15">
        <v>9956.5</v>
      </c>
      <c r="F4" s="16">
        <f t="shared" ref="F4:F33" si="2">E4/1.1</f>
        <v>9051.363636363636</v>
      </c>
      <c r="G4" s="16">
        <f t="shared" ref="G4:G32" si="3">F4*0.1</f>
        <v>905.13636363636363</v>
      </c>
      <c r="H4" s="15">
        <v>2367.5</v>
      </c>
      <c r="I4" s="15">
        <v>9304</v>
      </c>
      <c r="J4" s="15">
        <v>60</v>
      </c>
      <c r="K4" s="33">
        <v>0</v>
      </c>
      <c r="L4" s="33">
        <v>0</v>
      </c>
      <c r="M4" s="32">
        <v>90</v>
      </c>
      <c r="N4" s="33">
        <v>0</v>
      </c>
    </row>
    <row r="5" spans="1:14" x14ac:dyDescent="0.3">
      <c r="A5" s="24">
        <v>45750</v>
      </c>
      <c r="B5" s="15">
        <v>3430</v>
      </c>
      <c r="C5" s="16">
        <f t="shared" si="0"/>
        <v>3118.181818181818</v>
      </c>
      <c r="D5" s="16">
        <f t="shared" si="1"/>
        <v>311.81818181818181</v>
      </c>
      <c r="E5" s="15">
        <v>21633</v>
      </c>
      <c r="F5" s="16">
        <f t="shared" si="2"/>
        <v>19666.363636363636</v>
      </c>
      <c r="G5" s="16">
        <f t="shared" si="3"/>
        <v>1966.6363636363637</v>
      </c>
      <c r="H5" s="15">
        <v>3570</v>
      </c>
      <c r="I5" s="15">
        <v>20838</v>
      </c>
      <c r="J5" s="15">
        <v>655</v>
      </c>
      <c r="K5" s="32">
        <v>910</v>
      </c>
      <c r="L5" s="32">
        <v>940</v>
      </c>
      <c r="M5" s="32">
        <v>230</v>
      </c>
      <c r="N5" s="32">
        <v>605</v>
      </c>
    </row>
    <row r="6" spans="1:14" x14ac:dyDescent="0.3">
      <c r="A6" s="24">
        <v>45751</v>
      </c>
      <c r="B6" s="15">
        <v>6590</v>
      </c>
      <c r="C6" s="16">
        <f t="shared" si="0"/>
        <v>5990.9090909090901</v>
      </c>
      <c r="D6" s="16">
        <f t="shared" si="1"/>
        <v>599.09090909090901</v>
      </c>
      <c r="E6" s="15">
        <f>60+31507</f>
        <v>31567</v>
      </c>
      <c r="F6" s="16">
        <f t="shared" si="2"/>
        <v>28697.272727272724</v>
      </c>
      <c r="G6" s="16">
        <f t="shared" si="3"/>
        <v>2869.7272727272725</v>
      </c>
      <c r="H6" s="15">
        <f>60+5535</f>
        <v>5595</v>
      </c>
      <c r="I6" s="15">
        <v>32172</v>
      </c>
      <c r="J6" s="15">
        <v>390</v>
      </c>
      <c r="K6" s="33">
        <v>0</v>
      </c>
      <c r="L6" s="32">
        <v>225</v>
      </c>
      <c r="M6" s="32">
        <v>380</v>
      </c>
      <c r="N6" s="32">
        <v>360</v>
      </c>
    </row>
    <row r="7" spans="1:14" x14ac:dyDescent="0.3">
      <c r="A7" s="24">
        <v>45752</v>
      </c>
      <c r="B7" s="15">
        <v>6190</v>
      </c>
      <c r="C7" s="16">
        <f t="shared" si="0"/>
        <v>5627.272727272727</v>
      </c>
      <c r="D7" s="16">
        <f t="shared" si="1"/>
        <v>562.72727272727275</v>
      </c>
      <c r="E7" s="15">
        <v>23105</v>
      </c>
      <c r="F7" s="16">
        <f t="shared" si="2"/>
        <v>21004.545454545452</v>
      </c>
      <c r="G7" s="16">
        <f t="shared" si="3"/>
        <v>2100.4545454545455</v>
      </c>
      <c r="H7" s="15">
        <v>5570</v>
      </c>
      <c r="I7" s="15">
        <v>23145</v>
      </c>
      <c r="J7" s="15">
        <v>580</v>
      </c>
      <c r="K7" s="33">
        <v>0</v>
      </c>
      <c r="L7" s="33">
        <v>0</v>
      </c>
      <c r="M7" s="32">
        <v>260</v>
      </c>
      <c r="N7" s="33">
        <v>0</v>
      </c>
    </row>
    <row r="8" spans="1:14" x14ac:dyDescent="0.3">
      <c r="A8" s="24">
        <v>45753</v>
      </c>
      <c r="B8" s="15">
        <v>1945.55</v>
      </c>
      <c r="C8" s="16">
        <f t="shared" si="0"/>
        <v>1768.681818181818</v>
      </c>
      <c r="D8" s="16">
        <f t="shared" si="1"/>
        <v>176.86818181818182</v>
      </c>
      <c r="E8" s="15">
        <v>18659.45</v>
      </c>
      <c r="F8" s="16">
        <f t="shared" si="2"/>
        <v>16963.136363636364</v>
      </c>
      <c r="G8" s="16">
        <f t="shared" si="3"/>
        <v>1696.3136363636365</v>
      </c>
      <c r="H8" s="15">
        <v>3200</v>
      </c>
      <c r="I8" s="15">
        <v>16575</v>
      </c>
      <c r="J8" s="15">
        <v>830</v>
      </c>
      <c r="K8" s="33">
        <v>0</v>
      </c>
      <c r="L8" s="32">
        <v>217.5</v>
      </c>
      <c r="M8" s="33">
        <v>0</v>
      </c>
      <c r="N8" s="33">
        <v>0</v>
      </c>
    </row>
    <row r="9" spans="1:14" x14ac:dyDescent="0.3">
      <c r="A9" s="24">
        <v>45754</v>
      </c>
      <c r="B9" s="15">
        <v>3132.5</v>
      </c>
      <c r="C9" s="16">
        <f t="shared" si="0"/>
        <v>2847.7272727272725</v>
      </c>
      <c r="D9" s="16">
        <f t="shared" si="1"/>
        <v>284.77272727272725</v>
      </c>
      <c r="E9" s="15">
        <v>9861.5</v>
      </c>
      <c r="F9" s="16">
        <f t="shared" si="2"/>
        <v>8965</v>
      </c>
      <c r="G9" s="16">
        <f t="shared" si="3"/>
        <v>896.5</v>
      </c>
      <c r="H9" s="15">
        <v>1887.5</v>
      </c>
      <c r="I9" s="15">
        <v>11106.5</v>
      </c>
      <c r="J9" s="16">
        <v>0</v>
      </c>
      <c r="K9" s="32">
        <v>280</v>
      </c>
      <c r="L9" s="32">
        <v>110</v>
      </c>
      <c r="M9" s="33">
        <v>0</v>
      </c>
      <c r="N9" s="32">
        <v>920</v>
      </c>
    </row>
    <row r="10" spans="1:14" x14ac:dyDescent="0.3">
      <c r="A10" s="24">
        <v>45755</v>
      </c>
      <c r="B10" s="15">
        <v>3550</v>
      </c>
      <c r="C10" s="16">
        <f t="shared" si="0"/>
        <v>3227.272727272727</v>
      </c>
      <c r="D10" s="16">
        <f t="shared" si="1"/>
        <v>322.72727272727275</v>
      </c>
      <c r="E10" s="15">
        <v>11880</v>
      </c>
      <c r="F10" s="16">
        <f t="shared" si="2"/>
        <v>10800</v>
      </c>
      <c r="G10" s="16">
        <f t="shared" si="3"/>
        <v>1080</v>
      </c>
      <c r="H10" s="15">
        <v>1710</v>
      </c>
      <c r="I10" s="15">
        <v>12970</v>
      </c>
      <c r="J10" s="15">
        <v>185</v>
      </c>
      <c r="K10" s="33">
        <v>0</v>
      </c>
      <c r="L10" s="33">
        <v>0</v>
      </c>
      <c r="M10" s="33">
        <v>0</v>
      </c>
      <c r="N10" s="32">
        <v>565</v>
      </c>
    </row>
    <row r="11" spans="1:14" x14ac:dyDescent="0.3">
      <c r="A11" s="24">
        <v>45756</v>
      </c>
      <c r="B11" s="15">
        <v>3310</v>
      </c>
      <c r="C11" s="16">
        <f t="shared" si="0"/>
        <v>3009.090909090909</v>
      </c>
      <c r="D11" s="16">
        <f t="shared" si="1"/>
        <v>300.90909090909093</v>
      </c>
      <c r="E11" s="15">
        <v>14080</v>
      </c>
      <c r="F11" s="16">
        <f t="shared" si="2"/>
        <v>12799.999999999998</v>
      </c>
      <c r="G11" s="16">
        <f t="shared" si="3"/>
        <v>1280</v>
      </c>
      <c r="H11" s="15">
        <v>2370</v>
      </c>
      <c r="I11" s="15">
        <v>14655</v>
      </c>
      <c r="J11" s="15">
        <v>365</v>
      </c>
      <c r="K11" s="32">
        <v>215</v>
      </c>
      <c r="L11" s="33">
        <v>0</v>
      </c>
      <c r="M11" s="32">
        <v>575</v>
      </c>
      <c r="N11" s="33">
        <v>0</v>
      </c>
    </row>
    <row r="12" spans="1:14" x14ac:dyDescent="0.3">
      <c r="A12" s="24">
        <v>45757</v>
      </c>
      <c r="B12" s="16">
        <v>0</v>
      </c>
      <c r="C12" s="16">
        <f t="shared" si="0"/>
        <v>0</v>
      </c>
      <c r="D12" s="16">
        <f t="shared" si="1"/>
        <v>0</v>
      </c>
      <c r="E12" s="15">
        <v>25950</v>
      </c>
      <c r="F12" s="16">
        <f t="shared" si="2"/>
        <v>23590.909090909088</v>
      </c>
      <c r="G12" s="16">
        <f t="shared" si="3"/>
        <v>2359.090909090909</v>
      </c>
      <c r="H12" s="15">
        <v>5020</v>
      </c>
      <c r="I12" s="15">
        <v>20930</v>
      </c>
      <c r="J12" s="16">
        <v>0</v>
      </c>
      <c r="K12" s="33">
        <v>0</v>
      </c>
      <c r="L12" s="33">
        <v>0</v>
      </c>
      <c r="M12" s="33">
        <v>0</v>
      </c>
      <c r="N12" s="33">
        <v>0</v>
      </c>
    </row>
    <row r="13" spans="1:14" x14ac:dyDescent="0.3">
      <c r="A13" s="24">
        <v>45758</v>
      </c>
      <c r="B13" s="15">
        <v>2310</v>
      </c>
      <c r="C13" s="16">
        <f t="shared" si="0"/>
        <v>2100</v>
      </c>
      <c r="D13" s="16">
        <f t="shared" si="1"/>
        <v>210</v>
      </c>
      <c r="E13" s="15">
        <v>12132.5</v>
      </c>
      <c r="F13" s="16">
        <f t="shared" si="2"/>
        <v>11029.545454545454</v>
      </c>
      <c r="G13" s="16">
        <f t="shared" si="3"/>
        <v>1102.9545454545455</v>
      </c>
      <c r="H13" s="15">
        <v>3905</v>
      </c>
      <c r="I13" s="15">
        <v>9792.5</v>
      </c>
      <c r="J13" s="15">
        <v>120</v>
      </c>
      <c r="K13" s="33">
        <v>0</v>
      </c>
      <c r="L13" s="33">
        <v>0</v>
      </c>
      <c r="M13" s="33">
        <v>0</v>
      </c>
      <c r="N13" s="32">
        <v>625</v>
      </c>
    </row>
    <row r="14" spans="1:14" x14ac:dyDescent="0.3">
      <c r="A14" s="24">
        <v>45759</v>
      </c>
      <c r="B14" s="15">
        <v>3405</v>
      </c>
      <c r="C14" s="16">
        <f t="shared" si="0"/>
        <v>3095.454545454545</v>
      </c>
      <c r="D14" s="16">
        <f t="shared" si="1"/>
        <v>309.5454545454545</v>
      </c>
      <c r="E14" s="15">
        <v>14915</v>
      </c>
      <c r="F14" s="16">
        <f t="shared" si="2"/>
        <v>13559.090909090908</v>
      </c>
      <c r="G14" s="16">
        <f t="shared" si="3"/>
        <v>1355.909090909091</v>
      </c>
      <c r="H14" s="15">
        <v>1310</v>
      </c>
      <c r="I14" s="15">
        <v>16155</v>
      </c>
      <c r="J14" s="15">
        <v>855</v>
      </c>
      <c r="K14" s="33">
        <v>0</v>
      </c>
      <c r="L14" s="33">
        <v>0</v>
      </c>
      <c r="M14" s="33">
        <v>0</v>
      </c>
      <c r="N14" s="33">
        <v>0</v>
      </c>
    </row>
    <row r="15" spans="1:14" x14ac:dyDescent="0.3">
      <c r="A15" s="24">
        <v>45760</v>
      </c>
      <c r="B15" s="15">
        <v>3375</v>
      </c>
      <c r="C15" s="16">
        <f t="shared" si="0"/>
        <v>3068.181818181818</v>
      </c>
      <c r="D15" s="16">
        <f t="shared" si="1"/>
        <v>306.81818181818181</v>
      </c>
      <c r="E15" s="15">
        <v>22090</v>
      </c>
      <c r="F15" s="16">
        <f t="shared" si="2"/>
        <v>20081.81818181818</v>
      </c>
      <c r="G15" s="16">
        <f t="shared" si="3"/>
        <v>2008.181818181818</v>
      </c>
      <c r="H15" s="15">
        <v>3295</v>
      </c>
      <c r="I15" s="15">
        <v>22170</v>
      </c>
      <c r="J15" s="16">
        <v>0</v>
      </c>
      <c r="K15" s="33">
        <v>0</v>
      </c>
      <c r="L15" s="32">
        <v>100</v>
      </c>
      <c r="M15" s="33">
        <v>0</v>
      </c>
      <c r="N15" s="33">
        <v>0</v>
      </c>
    </row>
    <row r="16" spans="1:14" x14ac:dyDescent="0.3">
      <c r="A16" s="24">
        <v>45761</v>
      </c>
      <c r="B16" s="15">
        <v>3140</v>
      </c>
      <c r="C16" s="16">
        <f t="shared" si="0"/>
        <v>2854.5454545454545</v>
      </c>
      <c r="D16" s="16">
        <f t="shared" si="1"/>
        <v>285.45454545454544</v>
      </c>
      <c r="E16" s="15">
        <v>16539</v>
      </c>
      <c r="F16" s="16">
        <f t="shared" si="2"/>
        <v>15035.454545454544</v>
      </c>
      <c r="G16" s="16">
        <f t="shared" si="3"/>
        <v>1503.5454545454545</v>
      </c>
      <c r="H16" s="15">
        <v>4055</v>
      </c>
      <c r="I16" s="15">
        <v>15384</v>
      </c>
      <c r="J16" s="15">
        <v>240</v>
      </c>
      <c r="K16" s="33">
        <v>0</v>
      </c>
      <c r="L16" s="33">
        <v>0</v>
      </c>
      <c r="M16" s="32">
        <v>80</v>
      </c>
      <c r="N16" s="33">
        <v>0</v>
      </c>
    </row>
    <row r="17" spans="1:14" x14ac:dyDescent="0.3">
      <c r="A17" s="24">
        <v>45762</v>
      </c>
      <c r="B17" s="15">
        <v>2290</v>
      </c>
      <c r="C17" s="16">
        <f t="shared" si="0"/>
        <v>2081.8181818181815</v>
      </c>
      <c r="D17" s="16">
        <f t="shared" si="1"/>
        <v>208.18181818181816</v>
      </c>
      <c r="E17" s="15">
        <v>14340</v>
      </c>
      <c r="F17" s="16">
        <f t="shared" si="2"/>
        <v>13036.363636363636</v>
      </c>
      <c r="G17" s="16">
        <f t="shared" si="3"/>
        <v>1303.6363636363637</v>
      </c>
      <c r="H17" s="15">
        <v>3090</v>
      </c>
      <c r="I17" s="15">
        <v>12297.5</v>
      </c>
      <c r="J17" s="15">
        <v>1242.5</v>
      </c>
      <c r="K17" s="33">
        <v>0</v>
      </c>
      <c r="L17" s="33">
        <v>0</v>
      </c>
      <c r="M17" s="33">
        <v>0</v>
      </c>
      <c r="N17" s="33">
        <v>0</v>
      </c>
    </row>
    <row r="18" spans="1:14" x14ac:dyDescent="0.3">
      <c r="A18" s="24">
        <v>45763</v>
      </c>
      <c r="B18" s="15">
        <v>4180</v>
      </c>
      <c r="C18" s="16">
        <f t="shared" si="0"/>
        <v>3799.9999999999995</v>
      </c>
      <c r="D18" s="16">
        <f t="shared" si="1"/>
        <v>380</v>
      </c>
      <c r="E18" s="15">
        <v>19170</v>
      </c>
      <c r="F18" s="16">
        <f t="shared" si="2"/>
        <v>17427.272727272724</v>
      </c>
      <c r="G18" s="16">
        <f t="shared" si="3"/>
        <v>1742.7272727272725</v>
      </c>
      <c r="H18" s="15">
        <v>3380</v>
      </c>
      <c r="I18" s="15">
        <v>19020</v>
      </c>
      <c r="J18" s="15">
        <v>950</v>
      </c>
      <c r="K18" s="32">
        <v>100</v>
      </c>
      <c r="L18" s="33">
        <v>0</v>
      </c>
      <c r="M18" s="33">
        <v>0</v>
      </c>
      <c r="N18" s="33">
        <v>0</v>
      </c>
    </row>
    <row r="19" spans="1:14" x14ac:dyDescent="0.3">
      <c r="A19" s="24">
        <v>45764</v>
      </c>
      <c r="B19" s="15">
        <v>4415</v>
      </c>
      <c r="C19" s="16">
        <f t="shared" si="0"/>
        <v>4013.6363636363635</v>
      </c>
      <c r="D19" s="16">
        <f t="shared" si="1"/>
        <v>401.36363636363637</v>
      </c>
      <c r="E19" s="15">
        <v>19065</v>
      </c>
      <c r="F19" s="16">
        <f t="shared" si="2"/>
        <v>17331.81818181818</v>
      </c>
      <c r="G19" s="16">
        <f t="shared" si="3"/>
        <v>1733.181818181818</v>
      </c>
      <c r="H19" s="15">
        <v>4535</v>
      </c>
      <c r="I19" s="15">
        <v>18825</v>
      </c>
      <c r="J19" s="15">
        <v>120</v>
      </c>
      <c r="K19" s="32">
        <v>150</v>
      </c>
      <c r="L19" s="33">
        <v>0</v>
      </c>
      <c r="M19" s="33">
        <v>0</v>
      </c>
      <c r="N19" s="33">
        <v>0</v>
      </c>
    </row>
    <row r="20" spans="1:14" x14ac:dyDescent="0.3">
      <c r="A20" s="24">
        <v>45765</v>
      </c>
      <c r="B20" s="16"/>
      <c r="C20" s="16">
        <f t="shared" si="0"/>
        <v>0</v>
      </c>
      <c r="D20" s="16">
        <f t="shared" si="1"/>
        <v>0</v>
      </c>
      <c r="E20" s="16"/>
      <c r="F20" s="16">
        <f t="shared" si="2"/>
        <v>0</v>
      </c>
      <c r="G20" s="16">
        <f t="shared" si="3"/>
        <v>0</v>
      </c>
      <c r="H20" s="16"/>
      <c r="I20" s="16"/>
      <c r="J20" s="16"/>
      <c r="K20" s="33"/>
      <c r="L20" s="33"/>
      <c r="M20" s="33"/>
      <c r="N20" s="33"/>
    </row>
    <row r="21" spans="1:14" x14ac:dyDescent="0.3">
      <c r="A21" s="24">
        <v>45766</v>
      </c>
      <c r="B21" s="16"/>
      <c r="C21" s="16">
        <f t="shared" si="0"/>
        <v>0</v>
      </c>
      <c r="D21" s="16">
        <f t="shared" si="1"/>
        <v>0</v>
      </c>
      <c r="E21" s="16"/>
      <c r="F21" s="16">
        <f t="shared" si="2"/>
        <v>0</v>
      </c>
      <c r="G21" s="16">
        <f t="shared" si="3"/>
        <v>0</v>
      </c>
      <c r="H21" s="16"/>
      <c r="I21" s="16"/>
      <c r="J21" s="16"/>
      <c r="K21" s="33"/>
      <c r="L21" s="33"/>
      <c r="M21" s="33"/>
      <c r="N21" s="33"/>
    </row>
    <row r="22" spans="1:14" x14ac:dyDescent="0.3">
      <c r="A22" s="24">
        <v>45767</v>
      </c>
      <c r="B22" s="16"/>
      <c r="C22" s="16">
        <f t="shared" si="0"/>
        <v>0</v>
      </c>
      <c r="D22" s="16">
        <f t="shared" si="1"/>
        <v>0</v>
      </c>
      <c r="E22" s="16"/>
      <c r="F22" s="16">
        <f t="shared" si="2"/>
        <v>0</v>
      </c>
      <c r="G22" s="16">
        <f t="shared" si="3"/>
        <v>0</v>
      </c>
      <c r="H22" s="16"/>
      <c r="I22" s="16"/>
      <c r="J22" s="16"/>
      <c r="K22" s="33"/>
      <c r="L22" s="33"/>
      <c r="M22" s="33"/>
      <c r="N22" s="33"/>
    </row>
    <row r="23" spans="1:14" x14ac:dyDescent="0.3">
      <c r="A23" s="24">
        <v>45768</v>
      </c>
      <c r="B23" s="16"/>
      <c r="C23" s="16">
        <f t="shared" si="0"/>
        <v>0</v>
      </c>
      <c r="D23" s="16">
        <f t="shared" si="1"/>
        <v>0</v>
      </c>
      <c r="E23" s="16"/>
      <c r="F23" s="16">
        <f t="shared" si="2"/>
        <v>0</v>
      </c>
      <c r="G23" s="16">
        <f t="shared" si="3"/>
        <v>0</v>
      </c>
      <c r="H23" s="16"/>
      <c r="I23" s="16"/>
      <c r="J23" s="16"/>
      <c r="K23" s="33"/>
      <c r="L23" s="33"/>
      <c r="M23" s="33"/>
      <c r="N23" s="33"/>
    </row>
    <row r="24" spans="1:14" x14ac:dyDescent="0.3">
      <c r="A24" s="24">
        <v>45769</v>
      </c>
      <c r="B24" s="16"/>
      <c r="C24" s="16">
        <f t="shared" si="0"/>
        <v>0</v>
      </c>
      <c r="D24" s="16">
        <f t="shared" si="1"/>
        <v>0</v>
      </c>
      <c r="E24" s="16"/>
      <c r="F24" s="16">
        <f t="shared" si="2"/>
        <v>0</v>
      </c>
      <c r="G24" s="16">
        <f t="shared" si="3"/>
        <v>0</v>
      </c>
      <c r="H24" s="16"/>
      <c r="I24" s="16"/>
      <c r="J24" s="16"/>
      <c r="K24" s="33"/>
      <c r="L24" s="33"/>
      <c r="M24" s="33"/>
      <c r="N24" s="33"/>
    </row>
    <row r="25" spans="1:14" x14ac:dyDescent="0.3">
      <c r="A25" s="24">
        <v>45770</v>
      </c>
      <c r="B25" s="16"/>
      <c r="C25" s="16">
        <f t="shared" si="0"/>
        <v>0</v>
      </c>
      <c r="D25" s="16">
        <f t="shared" si="1"/>
        <v>0</v>
      </c>
      <c r="E25" s="16"/>
      <c r="F25" s="16">
        <f t="shared" si="2"/>
        <v>0</v>
      </c>
      <c r="G25" s="16">
        <f t="shared" si="3"/>
        <v>0</v>
      </c>
      <c r="H25" s="16"/>
      <c r="I25" s="16"/>
      <c r="J25" s="16"/>
      <c r="K25" s="33"/>
      <c r="L25" s="33"/>
      <c r="M25" s="33"/>
      <c r="N25" s="33"/>
    </row>
    <row r="26" spans="1:14" x14ac:dyDescent="0.3">
      <c r="A26" s="24">
        <v>45771</v>
      </c>
      <c r="B26" s="16"/>
      <c r="C26" s="16">
        <f t="shared" si="0"/>
        <v>0</v>
      </c>
      <c r="D26" s="16">
        <f t="shared" si="1"/>
        <v>0</v>
      </c>
      <c r="E26" s="16"/>
      <c r="F26" s="16">
        <f t="shared" si="2"/>
        <v>0</v>
      </c>
      <c r="G26" s="16">
        <f t="shared" si="3"/>
        <v>0</v>
      </c>
      <c r="H26" s="16"/>
      <c r="I26" s="16"/>
      <c r="J26" s="16"/>
      <c r="K26" s="33"/>
      <c r="L26" s="33"/>
      <c r="M26" s="33"/>
      <c r="N26" s="33"/>
    </row>
    <row r="27" spans="1:14" x14ac:dyDescent="0.3">
      <c r="A27" s="24">
        <v>45772</v>
      </c>
      <c r="B27" s="16"/>
      <c r="C27" s="16">
        <f t="shared" si="0"/>
        <v>0</v>
      </c>
      <c r="D27" s="16">
        <f t="shared" si="1"/>
        <v>0</v>
      </c>
      <c r="E27" s="16"/>
      <c r="F27" s="16">
        <f t="shared" si="2"/>
        <v>0</v>
      </c>
      <c r="G27" s="16">
        <f t="shared" si="3"/>
        <v>0</v>
      </c>
      <c r="H27" s="16"/>
      <c r="I27" s="16"/>
      <c r="J27" s="16"/>
      <c r="K27" s="33"/>
      <c r="L27" s="33"/>
      <c r="M27" s="33"/>
      <c r="N27" s="33"/>
    </row>
    <row r="28" spans="1:14" x14ac:dyDescent="0.3">
      <c r="A28" s="24">
        <v>45773</v>
      </c>
      <c r="B28" s="16"/>
      <c r="C28" s="16">
        <f t="shared" si="0"/>
        <v>0</v>
      </c>
      <c r="D28" s="16">
        <f t="shared" si="1"/>
        <v>0</v>
      </c>
      <c r="E28" s="16"/>
      <c r="F28" s="16">
        <f t="shared" si="2"/>
        <v>0</v>
      </c>
      <c r="G28" s="16">
        <f t="shared" si="3"/>
        <v>0</v>
      </c>
      <c r="H28" s="16"/>
      <c r="I28" s="16"/>
      <c r="J28" s="16"/>
      <c r="K28" s="33"/>
      <c r="L28" s="33"/>
      <c r="M28" s="33"/>
      <c r="N28" s="33"/>
    </row>
    <row r="29" spans="1:14" x14ac:dyDescent="0.3">
      <c r="A29" s="24">
        <v>45774</v>
      </c>
      <c r="B29" s="16"/>
      <c r="C29" s="16">
        <f t="shared" si="0"/>
        <v>0</v>
      </c>
      <c r="D29" s="16">
        <f t="shared" si="1"/>
        <v>0</v>
      </c>
      <c r="E29" s="16"/>
      <c r="F29" s="16">
        <f t="shared" si="2"/>
        <v>0</v>
      </c>
      <c r="G29" s="16">
        <f t="shared" si="3"/>
        <v>0</v>
      </c>
      <c r="H29" s="16"/>
      <c r="I29" s="16"/>
      <c r="J29" s="16"/>
      <c r="K29" s="33"/>
      <c r="L29" s="33"/>
      <c r="M29" s="33"/>
      <c r="N29" s="33"/>
    </row>
    <row r="30" spans="1:14" x14ac:dyDescent="0.3">
      <c r="A30" s="24">
        <v>45775</v>
      </c>
      <c r="B30" s="16"/>
      <c r="C30" s="16">
        <f t="shared" si="0"/>
        <v>0</v>
      </c>
      <c r="D30" s="16">
        <f t="shared" si="1"/>
        <v>0</v>
      </c>
      <c r="E30" s="16"/>
      <c r="F30" s="16">
        <f t="shared" si="2"/>
        <v>0</v>
      </c>
      <c r="G30" s="16">
        <f t="shared" si="3"/>
        <v>0</v>
      </c>
      <c r="H30" s="16"/>
      <c r="I30" s="16"/>
      <c r="J30" s="16"/>
      <c r="K30" s="33"/>
      <c r="L30" s="33"/>
      <c r="M30" s="33"/>
      <c r="N30" s="33"/>
    </row>
    <row r="31" spans="1:14" x14ac:dyDescent="0.3">
      <c r="A31" s="24">
        <v>45776</v>
      </c>
      <c r="B31" s="16"/>
      <c r="C31" s="16">
        <f t="shared" si="0"/>
        <v>0</v>
      </c>
      <c r="D31" s="16">
        <f t="shared" si="1"/>
        <v>0</v>
      </c>
      <c r="E31" s="16"/>
      <c r="F31" s="16">
        <f t="shared" si="2"/>
        <v>0</v>
      </c>
      <c r="G31" s="16">
        <f t="shared" si="3"/>
        <v>0</v>
      </c>
      <c r="H31" s="16"/>
      <c r="I31" s="16"/>
      <c r="J31" s="16"/>
      <c r="K31" s="33"/>
      <c r="L31" s="33"/>
      <c r="M31" s="33"/>
      <c r="N31" s="33"/>
    </row>
    <row r="32" spans="1:14" x14ac:dyDescent="0.3">
      <c r="A32" s="24">
        <v>45777</v>
      </c>
      <c r="B32" s="16"/>
      <c r="C32" s="16">
        <f t="shared" si="0"/>
        <v>0</v>
      </c>
      <c r="D32" s="16">
        <f t="shared" si="1"/>
        <v>0</v>
      </c>
      <c r="E32" s="16"/>
      <c r="F32" s="16">
        <f t="shared" si="2"/>
        <v>0</v>
      </c>
      <c r="G32" s="16">
        <f t="shared" si="3"/>
        <v>0</v>
      </c>
      <c r="H32" s="16"/>
      <c r="I32" s="16"/>
      <c r="J32" s="16"/>
      <c r="K32" s="33"/>
      <c r="L32" s="33"/>
      <c r="M32" s="33"/>
      <c r="N32" s="33"/>
    </row>
    <row r="33" spans="2:14" x14ac:dyDescent="0.3">
      <c r="B33" s="26">
        <f>SUM(B3:B32)</f>
        <v>56873.05</v>
      </c>
      <c r="C33" s="27">
        <f t="shared" si="0"/>
        <v>51702.772727272728</v>
      </c>
      <c r="D33" s="27">
        <f t="shared" ref="D33" si="4">C33*10/100</f>
        <v>5170.2772727272732</v>
      </c>
      <c r="E33" s="26">
        <f>SUM(E3:E32)</f>
        <v>304984.45</v>
      </c>
      <c r="F33" s="27">
        <f t="shared" si="2"/>
        <v>277258.59090909088</v>
      </c>
      <c r="G33" s="27">
        <f t="shared" ref="G33" si="5">F33*10/100</f>
        <v>27725.859090909085</v>
      </c>
      <c r="H33" s="26">
        <f t="shared" ref="H33:N33" si="6">SUM(H3:H32)</f>
        <v>60855</v>
      </c>
      <c r="I33" s="26">
        <f t="shared" si="6"/>
        <v>292485</v>
      </c>
      <c r="J33" s="34">
        <f t="shared" si="6"/>
        <v>7327.5</v>
      </c>
      <c r="K33" s="34">
        <f t="shared" si="6"/>
        <v>1655</v>
      </c>
      <c r="L33" s="34">
        <f t="shared" si="6"/>
        <v>1592.5</v>
      </c>
      <c r="M33" s="34">
        <f t="shared" si="6"/>
        <v>1615</v>
      </c>
      <c r="N33" s="34">
        <f t="shared" si="6"/>
        <v>3075</v>
      </c>
    </row>
    <row r="34" spans="2:14" x14ac:dyDescent="0.3">
      <c r="B34" s="28"/>
      <c r="C34" s="28"/>
      <c r="D34" s="28"/>
      <c r="E34" s="28"/>
      <c r="F34" s="28"/>
      <c r="G34" s="28"/>
      <c r="H34" s="28"/>
      <c r="I34" s="28"/>
      <c r="J34" s="28"/>
      <c r="K34" s="35"/>
      <c r="L34" s="35"/>
      <c r="M34" s="35"/>
      <c r="N34" s="35"/>
    </row>
    <row r="35" spans="2:14" x14ac:dyDescent="0.3">
      <c r="D35" s="28"/>
      <c r="I35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</vt:i4>
      </vt:variant>
    </vt:vector>
  </HeadingPairs>
  <TitlesOfParts>
    <vt:vector size="4" baseType="lpstr">
      <vt:lpstr>OCAK</vt:lpstr>
      <vt:lpstr>ŞUBAT</vt:lpstr>
      <vt:lpstr>MART</vt:lpstr>
      <vt:lpstr>NİSAN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2025-01-29T09:36:47Z</cp:lastPrinted>
  <dcterms:created xsi:type="dcterms:W3CDTF">2023-03-28T06:21:12Z</dcterms:created>
  <dcterms:modified xsi:type="dcterms:W3CDTF">2025-04-18T14:42:27Z</dcterms:modified>
  <cp:category/>
  <cp:contentStatus/>
</cp:coreProperties>
</file>